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C:\Users\FRANCY MONJE\Desktop\"/>
    </mc:Choice>
  </mc:AlternateContent>
  <xr:revisionPtr revIDLastSave="0" documentId="8_{F12664D0-7E5C-4A9A-AC5B-49C305B0B5B7}" xr6:coauthVersionLast="47" xr6:coauthVersionMax="47" xr10:uidLastSave="{00000000-0000-0000-0000-000000000000}"/>
  <bookViews>
    <workbookView xWindow="-120" yWindow="-120" windowWidth="20730" windowHeight="11160" tabRatio="924" activeTab="3" xr2:uid="{00000000-000D-0000-FFFF-FFFF00000000}"/>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Q314" i="14" l="1"/>
  <c r="CQ315" i="14"/>
  <c r="CO314" i="14"/>
  <c r="CO315" i="14"/>
  <c r="S8" i="23"/>
  <c r="S7" i="23"/>
  <c r="S16" i="23"/>
  <c r="S29" i="23"/>
  <c r="S30" i="23"/>
  <c r="CP315" i="14" l="1"/>
  <c r="CP314" i="14"/>
  <c r="D41" i="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73" i="15"/>
  <c r="AK66" i="15"/>
  <c r="AD69" i="15"/>
  <c r="AD56" i="15"/>
  <c r="AD51" i="15"/>
  <c r="AD72" i="15"/>
  <c r="AD50" i="15"/>
  <c r="AD70" i="15"/>
  <c r="AD5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52" i="4"/>
  <c r="CP376" i="4"/>
  <c r="CP321" i="4"/>
  <c r="CP330" i="4"/>
  <c r="CP218" i="4"/>
  <c r="CP369" i="15"/>
  <c r="CP370" i="15"/>
  <c r="CP217" i="15"/>
  <c r="CP371" i="15"/>
  <c r="CP448" i="15"/>
  <c r="CP242" i="11"/>
  <c r="CP217" i="4"/>
  <c r="CP320" i="4"/>
  <c r="CP440" i="4"/>
  <c r="CP410" i="13"/>
  <c r="CP329" i="4"/>
  <c r="CP219" i="4"/>
  <c r="CP336" i="4"/>
  <c r="CP344" i="4"/>
  <c r="CP345"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W70" i="15"/>
  <c r="W51" i="15"/>
  <c r="AO51" i="15" s="1"/>
  <c r="W55" i="15"/>
  <c r="AO55" i="15" s="1"/>
  <c r="W68" i="15"/>
  <c r="AO68" i="15" s="1"/>
  <c r="W72" i="15"/>
  <c r="AO72" i="15" s="1"/>
  <c r="W57" i="15"/>
  <c r="W50" i="15"/>
  <c r="W52" i="15"/>
  <c r="AO52" i="15" s="1"/>
  <c r="W56" i="15"/>
  <c r="AO56" i="15" s="1"/>
  <c r="W65" i="15"/>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O65" i="15" l="1"/>
  <c r="AJ65" i="15"/>
  <c r="AK65" i="15" s="1"/>
  <c r="AO53" i="15"/>
  <c r="AJ53" i="15"/>
  <c r="AK53" i="15" s="1"/>
  <c r="AP55" i="12"/>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P61" i="15" l="1"/>
  <c r="H60" i="18" s="1"/>
  <c r="AR50" i="15"/>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BG49" i="14" s="1"/>
  <c r="BH49" i="14" s="1"/>
  <c r="AR31" i="14"/>
  <c r="AP39" i="14"/>
  <c r="H47" i="18" s="1"/>
  <c r="J50" i="17"/>
  <c r="I80" i="17" s="1"/>
  <c r="J80" i="17" s="1"/>
  <c r="AR30" i="14"/>
  <c r="BF50" i="14"/>
  <c r="BG50" i="14" s="1"/>
  <c r="BH50" i="14" s="1"/>
  <c r="BF51" i="14"/>
  <c r="BG51" i="14" s="1"/>
  <c r="BH51"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AQ25" i="14" l="1"/>
  <c r="BC299" i="14"/>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AD22"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BG18" i="14" l="1"/>
  <c r="BH18" i="14" s="1"/>
  <c r="BG56" i="14"/>
  <c r="BH56" i="14" s="1"/>
  <c r="AI43" i="15"/>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F17" i="18"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BE41" i="4" l="1"/>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41" i="4" s="1"/>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AO41" i="4"/>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4C0F4060-D902-49E5-B72D-DA4D0AAD2442}">
      <text>
        <r>
          <rPr>
            <b/>
            <sz val="10"/>
            <color indexed="81"/>
            <rFont val="Tahoma"/>
            <family val="2"/>
          </rPr>
          <t>Introducir el dato del BECO</t>
        </r>
      </text>
    </comment>
    <comment ref="O7" authorId="0" shapeId="0" xr:uid="{ED2D3687-14B1-4BC0-A766-D33706F531B9}">
      <text>
        <r>
          <rPr>
            <b/>
            <sz val="10"/>
            <color indexed="81"/>
            <rFont val="Tahoma"/>
            <family val="2"/>
          </rPr>
          <t>Introducir dato de estadísticas municipales o del DANE</t>
        </r>
      </text>
    </comment>
    <comment ref="Q7" authorId="0" shapeId="0" xr:uid="{AD1E01B5-8018-47A8-B101-D09E866D8353}">
      <text>
        <r>
          <rPr>
            <b/>
            <sz val="10"/>
            <color indexed="81"/>
            <rFont val="Tahoma"/>
            <family val="2"/>
          </rPr>
          <t>Introducir dato  del DANE</t>
        </r>
      </text>
    </comment>
    <comment ref="S7" authorId="0" shapeId="0" xr:uid="{00000000-0006-0000-0200-000004000000}">
      <text>
        <r>
          <rPr>
            <b/>
            <sz val="10"/>
            <color indexed="81"/>
            <rFont val="Tahoma"/>
            <family val="2"/>
          </rPr>
          <t>Introduzca esta cifra en la celda que corresponda en la herramienta</t>
        </r>
      </text>
    </comment>
    <comment ref="M8" authorId="0" shapeId="0" xr:uid="{9DE37B3F-C477-4CE9-8B13-95584655E296}">
      <text>
        <r>
          <rPr>
            <b/>
            <sz val="10"/>
            <color indexed="81"/>
            <rFont val="Tahoma"/>
            <family val="2"/>
          </rPr>
          <t>Introducir el dato del BECO</t>
        </r>
      </text>
    </comment>
    <comment ref="O8" authorId="0" shapeId="0" xr:uid="{00000000-0006-0000-0200-000006000000}">
      <text>
        <r>
          <rPr>
            <b/>
            <sz val="10"/>
            <color indexed="81"/>
            <rFont val="Tahoma"/>
            <family val="2"/>
          </rPr>
          <t>Introducir dato de estadísticas municipales o del DANE</t>
        </r>
      </text>
    </comment>
    <comment ref="Q8" authorId="0" shapeId="0" xr:uid="{65D41F27-6305-473B-AD39-E437DC92BB17}">
      <text>
        <r>
          <rPr>
            <b/>
            <sz val="10"/>
            <color indexed="81"/>
            <rFont val="Tahoma"/>
            <family val="2"/>
          </rPr>
          <t>Introducir dato  del DANE</t>
        </r>
      </text>
    </comment>
    <comment ref="S8" authorId="0" shapeId="0" xr:uid="{00000000-0006-0000-0200-000008000000}">
      <text>
        <r>
          <rPr>
            <b/>
            <sz val="9"/>
            <color indexed="81"/>
            <rFont val="Tahoma"/>
            <family val="2"/>
          </rPr>
          <t>Introduzca esta cifra en la celda que corresponda en la herramienta</t>
        </r>
      </text>
    </comment>
    <comment ref="M11" authorId="0" shapeId="0" xr:uid="{FE7FEDCB-6563-438A-832B-0A4079452180}">
      <text>
        <r>
          <rPr>
            <b/>
            <sz val="9"/>
            <color indexed="81"/>
            <rFont val="Tahoma"/>
            <family val="2"/>
          </rPr>
          <t>Introducir dato de estadísticas municipales o del DANE</t>
        </r>
      </text>
    </comment>
    <comment ref="O11" authorId="0" shapeId="0" xr:uid="{1ABD02D7-B357-4A09-BF58-E4F3CB2B7196}">
      <text>
        <r>
          <rPr>
            <b/>
            <sz val="9"/>
            <color indexed="81"/>
            <rFont val="Tahoma"/>
            <family val="2"/>
          </rPr>
          <t>Introducir dato de estadísticas municipales o del DANE</t>
        </r>
      </text>
    </comment>
    <comment ref="U11" authorId="0" shapeId="0" xr:uid="{00000000-0006-0000-0200-00000B000000}">
      <text>
        <r>
          <rPr>
            <b/>
            <sz val="9"/>
            <color indexed="81"/>
            <rFont val="Tahoma"/>
            <family val="2"/>
          </rPr>
          <t>Introduzca esta cifra en la celda que corresponda en la herramienta</t>
        </r>
      </text>
    </comment>
    <comment ref="M12" authorId="0" shapeId="0" xr:uid="{A7871FE7-E9BC-4A17-BFAD-8D02C0DFF901}">
      <text>
        <r>
          <rPr>
            <b/>
            <sz val="9"/>
            <color indexed="81"/>
            <rFont val="Tahoma"/>
            <family val="2"/>
          </rPr>
          <t>Introducir dato de estadísticas municipales o del DANE</t>
        </r>
      </text>
    </comment>
    <comment ref="O12" authorId="0" shapeId="0" xr:uid="{5E7EBF26-CC47-4E40-9E02-0172D21E5581}">
      <text>
        <r>
          <rPr>
            <b/>
            <sz val="9"/>
            <color indexed="81"/>
            <rFont val="Tahoma"/>
            <family val="2"/>
          </rPr>
          <t>Introducir dato de estadísticas municipales o del DANE</t>
        </r>
      </text>
    </comment>
    <comment ref="U12" authorId="0" shapeId="0" xr:uid="{00000000-0006-0000-02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200-00000F000000}">
      <text>
        <r>
          <rPr>
            <b/>
            <sz val="9"/>
            <color indexed="81"/>
            <rFont val="Tahoma"/>
            <family val="2"/>
          </rPr>
          <t>Introducir el dato del BECO</t>
        </r>
      </text>
    </comment>
    <comment ref="O15" authorId="0" shapeId="0" xr:uid="{019DAF69-C6AC-4386-81FA-236A84936EB8}">
      <text>
        <r>
          <rPr>
            <b/>
            <sz val="9"/>
            <color indexed="81"/>
            <rFont val="Tahoma"/>
            <family val="2"/>
          </rPr>
          <t>Introducir dato de estadísticas municipales o del DANE</t>
        </r>
      </text>
    </comment>
    <comment ref="Q15" authorId="0" shapeId="0" xr:uid="{C643062E-EC9E-43CE-ABBC-EAE139F54A3D}">
      <text>
        <r>
          <rPr>
            <b/>
            <sz val="9"/>
            <color indexed="81"/>
            <rFont val="Tahoma"/>
            <family val="2"/>
          </rPr>
          <t>Introducir dato de estadísticas 
del DANE</t>
        </r>
      </text>
    </comment>
    <comment ref="S15" authorId="0" shapeId="0" xr:uid="{00000000-0006-0000-0200-000012000000}">
      <text>
        <r>
          <rPr>
            <b/>
            <sz val="9"/>
            <color indexed="81"/>
            <rFont val="Tahoma"/>
            <family val="2"/>
          </rPr>
          <t>Introduzca esta cifra en la celda que corresponda en la herramienta</t>
        </r>
      </text>
    </comment>
    <comment ref="M16" authorId="0" shapeId="0" xr:uid="{00000000-0006-0000-0200-000013000000}">
      <text>
        <r>
          <rPr>
            <b/>
            <sz val="9"/>
            <color indexed="81"/>
            <rFont val="Tahoma"/>
            <family val="2"/>
          </rPr>
          <t>Introducir el dato del BECO</t>
        </r>
      </text>
    </comment>
    <comment ref="Q16" authorId="0" shapeId="0" xr:uid="{00000000-0006-0000-0200-000015000000}">
      <text>
        <r>
          <rPr>
            <b/>
            <sz val="9"/>
            <color indexed="81"/>
            <rFont val="Tahoma"/>
            <family val="2"/>
          </rPr>
          <t>Introducir dato de estadísticas 
del DANE</t>
        </r>
      </text>
    </comment>
    <comment ref="S16" authorId="0" shapeId="0" xr:uid="{00000000-0006-0000-0200-000016000000}">
      <text>
        <r>
          <rPr>
            <b/>
            <sz val="9"/>
            <color indexed="81"/>
            <rFont val="Tahoma"/>
            <family val="2"/>
          </rPr>
          <t>Introduzca esta cifra en la celda que corresponda en la herramienta</t>
        </r>
      </text>
    </comment>
    <comment ref="M17" authorId="0" shapeId="0" xr:uid="{00000000-0006-0000-0200-000017000000}">
      <text>
        <r>
          <rPr>
            <b/>
            <sz val="9"/>
            <color indexed="81"/>
            <rFont val="Tahoma"/>
            <family val="2"/>
          </rPr>
          <t>Introducir el dato del BECO</t>
        </r>
      </text>
    </comment>
    <comment ref="O17" authorId="0" shapeId="0" xr:uid="{AEB6B573-CC02-4955-BD52-34CE56D41CFA}">
      <text>
        <r>
          <rPr>
            <b/>
            <sz val="9"/>
            <color indexed="81"/>
            <rFont val="Tahoma"/>
            <family val="2"/>
          </rPr>
          <t>Introducir dato de estadísticas municipales o del DANE</t>
        </r>
      </text>
    </comment>
    <comment ref="Q17" authorId="0" shapeId="0" xr:uid="{FA4886A9-8BBD-4721-BE19-9DC2DC09820C}">
      <text>
        <r>
          <rPr>
            <b/>
            <sz val="9"/>
            <color indexed="81"/>
            <rFont val="Tahoma"/>
            <family val="2"/>
          </rPr>
          <t>Introducir dato de estadísticas 
del DANE</t>
        </r>
      </text>
    </comment>
    <comment ref="S17" authorId="0" shapeId="0" xr:uid="{00000000-0006-0000-0200-00001A000000}">
      <text>
        <r>
          <rPr>
            <b/>
            <sz val="9"/>
            <color indexed="81"/>
            <rFont val="Tahoma"/>
            <family val="2"/>
          </rPr>
          <t>Introduzca esta cifra en la celda que corresponda en la herramienta</t>
        </r>
        <r>
          <rPr>
            <sz val="9"/>
            <color indexed="81"/>
            <rFont val="Tahoma"/>
            <family val="2"/>
          </rPr>
          <t xml:space="preserve">
</t>
        </r>
      </text>
    </comment>
    <comment ref="M20" authorId="0" shapeId="0" xr:uid="{72E12BC9-287D-4F64-B460-FF3490F0EB9B}">
      <text>
        <r>
          <rPr>
            <b/>
            <sz val="9"/>
            <color indexed="81"/>
            <rFont val="Tahoma"/>
            <family val="2"/>
          </rPr>
          <t>Introducir dato de estadísticas municipales o del DANE</t>
        </r>
      </text>
    </comment>
    <comment ref="O20" authorId="0" shapeId="0" xr:uid="{6DEEBA5A-52A8-4400-A4A0-2846DD29B142}">
      <text>
        <r>
          <rPr>
            <b/>
            <sz val="9"/>
            <color indexed="81"/>
            <rFont val="Tahoma"/>
            <family val="2"/>
          </rPr>
          <t>Introducir dato de estadísticas municipales o del DANE</t>
        </r>
      </text>
    </comment>
    <comment ref="U20" authorId="0" shapeId="0" xr:uid="{00000000-0006-0000-0200-00001D000000}">
      <text>
        <r>
          <rPr>
            <b/>
            <sz val="9"/>
            <color indexed="81"/>
            <rFont val="Tahoma"/>
            <family val="2"/>
          </rPr>
          <t>Introduzca esta cifra en la celda que corresponda en la herramienta</t>
        </r>
      </text>
    </comment>
    <comment ref="M21" authorId="0" shapeId="0" xr:uid="{2D1783D1-5D5D-4AEA-B2DC-3F9C9D35BCCB}">
      <text>
        <r>
          <rPr>
            <b/>
            <sz val="9"/>
            <color indexed="81"/>
            <rFont val="Tahoma"/>
            <family val="2"/>
          </rPr>
          <t>Introducir dato de estadísticas municipales o del DANE</t>
        </r>
      </text>
    </comment>
    <comment ref="O21" authorId="0" shapeId="0" xr:uid="{00000000-0006-0000-0200-00001F000000}">
      <text>
        <r>
          <rPr>
            <b/>
            <sz val="9"/>
            <color indexed="81"/>
            <rFont val="Tahoma"/>
            <family val="2"/>
          </rPr>
          <t>Introducir dato de estadísticas municipales o del DANE</t>
        </r>
      </text>
    </comment>
    <comment ref="U21" authorId="0" shapeId="0" xr:uid="{00000000-0006-0000-0200-000020000000}">
      <text>
        <r>
          <rPr>
            <b/>
            <sz val="9"/>
            <color indexed="81"/>
            <rFont val="Tahoma"/>
            <family val="2"/>
          </rPr>
          <t>Introduzca esta cifra en la celda que corresponda en la herramienta</t>
        </r>
      </text>
    </comment>
    <comment ref="M28" authorId="0" shapeId="0" xr:uid="{00000000-0006-0000-0200-000021000000}">
      <text>
        <r>
          <rPr>
            <b/>
            <sz val="9"/>
            <color indexed="81"/>
            <rFont val="Tahoma"/>
            <family val="2"/>
          </rPr>
          <t xml:space="preserve">Introducir el dato de estadísticas nacionales
</t>
        </r>
      </text>
    </comment>
    <comment ref="O28" authorId="0" shapeId="0" xr:uid="{9C8F09FE-54C8-462E-A355-AB512EC5FA41}">
      <text>
        <r>
          <rPr>
            <b/>
            <sz val="9"/>
            <color indexed="81"/>
            <rFont val="Tahoma"/>
            <family val="2"/>
          </rPr>
          <t xml:space="preserve">Inroducir el dato de estadísticas del municipio o del DANE
</t>
        </r>
      </text>
    </comment>
    <comment ref="Q28" authorId="0" shapeId="0" xr:uid="{00000000-0006-0000-0200-000023000000}">
      <text>
        <r>
          <rPr>
            <b/>
            <sz val="9"/>
            <color indexed="81"/>
            <rFont val="Tahoma"/>
            <family val="2"/>
          </rPr>
          <t>Introducir el dato promedio estimado. Se sugiere consulta experto</t>
        </r>
      </text>
    </comment>
    <comment ref="U28" authorId="0" shapeId="0" xr:uid="{00000000-0006-0000-0200-000024000000}">
      <text>
        <r>
          <rPr>
            <b/>
            <sz val="9"/>
            <color indexed="81"/>
            <rFont val="Tahoma"/>
            <family val="2"/>
          </rPr>
          <t>Introduzca esta cifra en la celda que corresponda en la herramienta</t>
        </r>
      </text>
    </comment>
    <comment ref="M29" authorId="0" shapeId="0" xr:uid="{00000000-0006-0000-0200-000025000000}">
      <text>
        <r>
          <rPr>
            <b/>
            <sz val="9"/>
            <color indexed="81"/>
            <rFont val="Tahoma"/>
            <family val="2"/>
          </rPr>
          <t xml:space="preserve">Introducir el dato de estadísticas nacionales
</t>
        </r>
      </text>
    </comment>
    <comment ref="O29" authorId="0" shapeId="0" xr:uid="{00000000-0006-0000-0200-000026000000}">
      <text>
        <r>
          <rPr>
            <b/>
            <sz val="9"/>
            <color indexed="81"/>
            <rFont val="Tahoma"/>
            <family val="2"/>
          </rPr>
          <t xml:space="preserve">Inroducir el dato de estadísticas del municipio o del DANE
</t>
        </r>
      </text>
    </comment>
    <comment ref="Q29" authorId="0" shapeId="0" xr:uid="{00000000-0006-0000-0200-000027000000}">
      <text>
        <r>
          <rPr>
            <b/>
            <sz val="9"/>
            <color indexed="81"/>
            <rFont val="Tahoma"/>
            <family val="2"/>
          </rPr>
          <t>Introducir el dato promedio estimado. Se sugiere consulta experto</t>
        </r>
      </text>
    </comment>
    <comment ref="S29" authorId="0" shapeId="0" xr:uid="{00000000-0006-0000-0200-000028000000}">
      <text>
        <r>
          <rPr>
            <b/>
            <sz val="9"/>
            <color indexed="81"/>
            <rFont val="Tahoma"/>
            <family val="2"/>
          </rPr>
          <t>Introduzca esta cifra en la celda que corresponda en la herramienta</t>
        </r>
      </text>
    </comment>
    <comment ref="M30" authorId="0" shapeId="0" xr:uid="{00000000-0006-0000-0200-000029000000}">
      <text>
        <r>
          <rPr>
            <b/>
            <sz val="9"/>
            <color indexed="81"/>
            <rFont val="Tahoma"/>
            <family val="2"/>
          </rPr>
          <t xml:space="preserve">Introducir el dato de estadísticas nacionales
</t>
        </r>
      </text>
    </comment>
    <comment ref="O30" authorId="0" shapeId="0" xr:uid="{00000000-0006-0000-0200-00002A000000}">
      <text>
        <r>
          <rPr>
            <b/>
            <sz val="9"/>
            <color indexed="81"/>
            <rFont val="Tahoma"/>
            <family val="2"/>
          </rPr>
          <t xml:space="preserve">Inroducir el dato de estadísticas del municipio o del DANE
</t>
        </r>
      </text>
    </comment>
    <comment ref="Q30" authorId="0" shapeId="0" xr:uid="{00000000-0006-0000-0200-00002B000000}">
      <text>
        <r>
          <rPr>
            <b/>
            <sz val="9"/>
            <color indexed="81"/>
            <rFont val="Tahoma"/>
            <family val="2"/>
          </rPr>
          <t>Introducir el dato promedio estimado. Se sugiere consulta experto</t>
        </r>
      </text>
    </comment>
    <comment ref="S30" authorId="0" shapeId="0" xr:uid="{00000000-0006-0000-0200-00002C000000}">
      <text>
        <r>
          <rPr>
            <b/>
            <sz val="9"/>
            <color indexed="81"/>
            <rFont val="Tahoma"/>
            <family val="2"/>
          </rPr>
          <t>Introduzca esta cifra en la celda que corresponda en la herramienta</t>
        </r>
      </text>
    </comment>
    <comment ref="M33" authorId="0" shapeId="0" xr:uid="{858C155A-C57B-49A3-A2BB-0EFF08FF316D}">
      <text>
        <r>
          <rPr>
            <b/>
            <sz val="9"/>
            <color indexed="81"/>
            <rFont val="Tahoma"/>
            <family val="2"/>
          </rPr>
          <t>Introducir el dato del BECO</t>
        </r>
      </text>
    </comment>
    <comment ref="O33" authorId="0" shapeId="0" xr:uid="{423D1E89-7894-43DA-913F-D557CADF0501}">
      <text>
        <r>
          <rPr>
            <b/>
            <sz val="9"/>
            <color indexed="81"/>
            <rFont val="Tahoma"/>
            <family val="2"/>
          </rPr>
          <t>Introducir dato de estadísticas municipales o del DANE</t>
        </r>
      </text>
    </comment>
    <comment ref="Q33" authorId="0" shapeId="0" xr:uid="{4B6224FE-BD90-456B-B422-08DF96F5DC11}">
      <text>
        <r>
          <rPr>
            <b/>
            <sz val="9"/>
            <color indexed="81"/>
            <rFont val="Tahoma"/>
            <family val="2"/>
          </rPr>
          <t>Introducir dato de estadísticas del DANE</t>
        </r>
      </text>
    </comment>
    <comment ref="S33" authorId="0" shapeId="0" xr:uid="{00000000-0006-0000-0200-000030000000}">
      <text>
        <r>
          <rPr>
            <b/>
            <sz val="9"/>
            <color indexed="81"/>
            <rFont val="Tahoma"/>
            <family val="2"/>
          </rPr>
          <t>Introduzca esta cifra en la celda que corresponda en la herramienta</t>
        </r>
      </text>
    </comment>
    <comment ref="M34" authorId="0" shapeId="0" xr:uid="{C872B337-3E3C-48A8-A6A5-C568FC663920}">
      <text>
        <r>
          <rPr>
            <b/>
            <sz val="9"/>
            <color indexed="81"/>
            <rFont val="Tahoma"/>
            <family val="2"/>
          </rPr>
          <t>Introducir el dato del BECO</t>
        </r>
      </text>
    </comment>
    <comment ref="O34" authorId="0" shapeId="0" xr:uid="{CD07C117-6CCC-408A-AC4E-10E4F97BE249}">
      <text>
        <r>
          <rPr>
            <b/>
            <sz val="9"/>
            <color indexed="81"/>
            <rFont val="Tahoma"/>
            <family val="2"/>
          </rPr>
          <t>Introducir dato de estadísticas municipales o del DANE</t>
        </r>
      </text>
    </comment>
    <comment ref="Q34" authorId="0" shapeId="0" xr:uid="{37877D71-E6A1-466E-A3A5-41F73DE35245}">
      <text>
        <r>
          <rPr>
            <b/>
            <sz val="9"/>
            <color indexed="81"/>
            <rFont val="Tahoma"/>
            <family val="2"/>
          </rPr>
          <t>Introducir dato de estadísticas del DANE</t>
        </r>
      </text>
    </comment>
    <comment ref="S34" authorId="0" shapeId="0" xr:uid="{00000000-0006-0000-0200-000034000000}">
      <text>
        <r>
          <rPr>
            <b/>
            <sz val="9"/>
            <color indexed="81"/>
            <rFont val="Tahoma"/>
            <family val="2"/>
          </rPr>
          <t>Introduzca esta cifra en la celda que corresponda en la herramienta</t>
        </r>
      </text>
    </comment>
    <comment ref="M35" authorId="0" shapeId="0" xr:uid="{968E146E-F270-4B62-A015-589F78E9A35F}">
      <text>
        <r>
          <rPr>
            <b/>
            <sz val="9"/>
            <color indexed="81"/>
            <rFont val="Tahoma"/>
            <family val="2"/>
          </rPr>
          <t>Introducir el dato del BECO</t>
        </r>
      </text>
    </comment>
    <comment ref="O35" authorId="0" shapeId="0" xr:uid="{8A91C749-CBE4-46AC-93D7-956B46C4BE40}">
      <text>
        <r>
          <rPr>
            <b/>
            <sz val="9"/>
            <color indexed="81"/>
            <rFont val="Tahoma"/>
            <family val="2"/>
          </rPr>
          <t>Introducir dato de estadísticas municipales o del DANE</t>
        </r>
      </text>
    </comment>
    <comment ref="Q35" authorId="0" shapeId="0" xr:uid="{98A84B66-34A7-4BF4-971C-8B4A6B762C99}">
      <text>
        <r>
          <rPr>
            <b/>
            <sz val="9"/>
            <color indexed="81"/>
            <rFont val="Tahoma"/>
            <family val="2"/>
          </rPr>
          <t>Introducir dato de estadísticas del DANE</t>
        </r>
      </text>
    </comment>
    <comment ref="S35" authorId="0" shapeId="0" xr:uid="{00000000-0006-0000-0200-000038000000}">
      <text>
        <r>
          <rPr>
            <b/>
            <sz val="9"/>
            <color indexed="81"/>
            <rFont val="Tahoma"/>
            <family val="2"/>
          </rPr>
          <t>Introduzca esta cifra en la celda que corresponda en la herramienta</t>
        </r>
      </text>
    </comment>
    <comment ref="M36" authorId="0" shapeId="0" xr:uid="{58C14443-EBFB-4120-A219-CBB9A925B952}">
      <text>
        <r>
          <rPr>
            <b/>
            <sz val="9"/>
            <color indexed="81"/>
            <rFont val="Tahoma"/>
            <family val="2"/>
          </rPr>
          <t>Introducir el dato del BECO</t>
        </r>
      </text>
    </comment>
    <comment ref="O36" authorId="0" shapeId="0" xr:uid="{AABBA7BE-C060-43D6-BA08-46644E869F9A}">
      <text>
        <r>
          <rPr>
            <b/>
            <sz val="9"/>
            <color indexed="81"/>
            <rFont val="Tahoma"/>
            <family val="2"/>
          </rPr>
          <t>Introducir dato de estadísticas municipales o del DANE</t>
        </r>
      </text>
    </comment>
    <comment ref="Q36" authorId="0" shapeId="0" xr:uid="{82C2DC91-AF3C-45C8-AEF0-084D4B16E4D4}">
      <text>
        <r>
          <rPr>
            <b/>
            <sz val="9"/>
            <color indexed="81"/>
            <rFont val="Tahoma"/>
            <family val="2"/>
          </rPr>
          <t>Introducir dato de estadísticas del DANE</t>
        </r>
      </text>
    </comment>
    <comment ref="S36" authorId="0" shapeId="0" xr:uid="{00000000-0006-0000-0200-00003C000000}">
      <text>
        <r>
          <rPr>
            <b/>
            <sz val="9"/>
            <color indexed="81"/>
            <rFont val="Tahoma"/>
            <family val="2"/>
          </rPr>
          <t>Introduzca esta cifra en la celda que corresponda en la herramienta</t>
        </r>
      </text>
    </comment>
    <comment ref="U38" authorId="0" shapeId="0" xr:uid="{00000000-0006-0000-0200-00003D000000}">
      <text>
        <r>
          <rPr>
            <b/>
            <sz val="9"/>
            <color indexed="81"/>
            <rFont val="Tahoma"/>
            <family val="2"/>
          </rPr>
          <t>Introduzca esta cifra en la celda que corresponda en la herramienta</t>
        </r>
      </text>
    </comment>
    <comment ref="M45" authorId="0" shapeId="0" xr:uid="{194BF789-7146-4351-8ECA-FC711824805A}">
      <text>
        <r>
          <rPr>
            <b/>
            <sz val="9"/>
            <color indexed="81"/>
            <rFont val="Tahoma"/>
            <family val="2"/>
          </rPr>
          <t>Introducir el dato del BECO</t>
        </r>
      </text>
    </comment>
    <comment ref="O45" authorId="0" shapeId="0" xr:uid="{77E55DED-F8C3-4FC5-B682-896C2BDB009F}">
      <text>
        <r>
          <rPr>
            <b/>
            <sz val="9"/>
            <color indexed="81"/>
            <rFont val="Tahoma"/>
            <family val="2"/>
          </rPr>
          <t>Introducir dato de estadísticas municipales o del DANE</t>
        </r>
      </text>
    </comment>
    <comment ref="Q45" authorId="0" shapeId="0" xr:uid="{EF435820-7969-46B8-9F0D-71FE83DF23BF}">
      <text>
        <r>
          <rPr>
            <b/>
            <sz val="9"/>
            <color indexed="81"/>
            <rFont val="Tahoma"/>
            <family val="2"/>
          </rPr>
          <t>Introducir dato de estadísticas del DANE</t>
        </r>
      </text>
    </comment>
    <comment ref="S45" authorId="0" shapeId="0" xr:uid="{00000000-0006-0000-0200-000041000000}">
      <text>
        <r>
          <rPr>
            <b/>
            <sz val="9"/>
            <color indexed="81"/>
            <rFont val="Tahoma"/>
            <family val="2"/>
          </rPr>
          <t>Introduzca esta cifra en la celda que corresponda en la herramienta</t>
        </r>
      </text>
    </comment>
    <comment ref="M46" authorId="0" shapeId="0" xr:uid="{95736058-53FB-4142-A382-0673AACE699C}">
      <text>
        <r>
          <rPr>
            <b/>
            <sz val="9"/>
            <color indexed="81"/>
            <rFont val="Tahoma"/>
            <family val="2"/>
          </rPr>
          <t>Introducir el dato del BECO</t>
        </r>
      </text>
    </comment>
    <comment ref="O46" authorId="0" shapeId="0" xr:uid="{D75C4E1B-1926-4915-8E2A-23A198B48A62}">
      <text>
        <r>
          <rPr>
            <b/>
            <sz val="9"/>
            <color indexed="81"/>
            <rFont val="Tahoma"/>
            <family val="2"/>
          </rPr>
          <t>Introducir dato de estadísticas municipales o del DANE</t>
        </r>
      </text>
    </comment>
    <comment ref="Q46" authorId="0" shapeId="0" xr:uid="{00000000-0006-0000-0200-000044000000}">
      <text>
        <r>
          <rPr>
            <b/>
            <sz val="9"/>
            <color indexed="81"/>
            <rFont val="Tahoma"/>
            <family val="2"/>
          </rPr>
          <t>Introducir dato de estadísticas del DANE</t>
        </r>
      </text>
    </comment>
    <comment ref="S46" authorId="0" shapeId="0" xr:uid="{00000000-0006-0000-0200-000045000000}">
      <text>
        <r>
          <rPr>
            <b/>
            <sz val="9"/>
            <color indexed="81"/>
            <rFont val="Tahoma"/>
            <family val="2"/>
          </rPr>
          <t>Introduzca esta cifra en la celda que corresponda en la herramienta</t>
        </r>
      </text>
    </comment>
    <comment ref="O47" authorId="0" shapeId="0" xr:uid="{8ABA8513-784C-494F-99A7-696335B41D47}">
      <text>
        <r>
          <rPr>
            <b/>
            <sz val="9"/>
            <color indexed="81"/>
            <rFont val="Tahoma"/>
            <family val="2"/>
          </rPr>
          <t>Introducir dato de estadísticas municipales o del DANE</t>
        </r>
      </text>
    </comment>
    <comment ref="Q47" authorId="0" shapeId="0" xr:uid="{00000000-0006-0000-0200-000048000000}">
      <text>
        <r>
          <rPr>
            <b/>
            <sz val="9"/>
            <color indexed="81"/>
            <rFont val="Tahoma"/>
            <family val="2"/>
          </rPr>
          <t>Introducir dato de estadísticas del DANE</t>
        </r>
      </text>
    </comment>
    <comment ref="S47" authorId="0" shapeId="0" xr:uid="{00000000-0006-0000-0200-000049000000}">
      <text>
        <r>
          <rPr>
            <b/>
            <sz val="9"/>
            <color indexed="81"/>
            <rFont val="Tahoma"/>
            <family val="2"/>
          </rPr>
          <t>Introduzca esta cifra en la celda que corresponda en la herramienta</t>
        </r>
      </text>
    </comment>
    <comment ref="O48" authorId="0" shapeId="0" xr:uid="{91D5122A-91A4-4296-BA22-2475F5905353}">
      <text>
        <r>
          <rPr>
            <b/>
            <sz val="9"/>
            <color indexed="81"/>
            <rFont val="Tahoma"/>
            <family val="2"/>
          </rPr>
          <t>Introducir dato de estadísticas municipales o del DANE</t>
        </r>
      </text>
    </comment>
    <comment ref="Q48" authorId="0" shapeId="0" xr:uid="{00000000-0006-0000-0200-00004C000000}">
      <text>
        <r>
          <rPr>
            <b/>
            <sz val="9"/>
            <color indexed="81"/>
            <rFont val="Tahoma"/>
            <family val="2"/>
          </rPr>
          <t>Introducir dato de estadísticas del DANE</t>
        </r>
      </text>
    </comment>
    <comment ref="S48" authorId="0" shapeId="0" xr:uid="{00000000-0006-0000-0200-00004D000000}">
      <text>
        <r>
          <rPr>
            <b/>
            <sz val="9"/>
            <color indexed="81"/>
            <rFont val="Tahoma"/>
            <family val="2"/>
          </rPr>
          <t>Introduzca esta cifra en la celda que corresponda en la herramienta</t>
        </r>
      </text>
    </comment>
    <comment ref="Q59" authorId="0" shapeId="0" xr:uid="{00000000-0006-0000-0200-00004E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3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300-000002000000}">
      <text>
        <r>
          <rPr>
            <sz val="10"/>
            <color indexed="81"/>
            <rFont val="Tahoma"/>
            <family val="2"/>
          </rPr>
          <t>Consulte el valor total de las emisiones de GEI asociadas al dato de actividad elegido.</t>
        </r>
      </text>
    </comment>
    <comment ref="BG15" authorId="0" shapeId="0" xr:uid="{00000000-0006-0000-03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3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3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3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3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3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3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3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3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3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3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3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3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3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3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3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3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3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3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3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3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3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3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3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3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300-00001C000000}">
      <text>
        <r>
          <rPr>
            <sz val="10"/>
            <color indexed="81"/>
            <rFont val="Tahoma"/>
            <family val="2"/>
          </rPr>
          <t>Consulte el valor total de las emisiones GEI, Alcance 1</t>
        </r>
      </text>
    </comment>
    <comment ref="BG38" authorId="0" shapeId="0" xr:uid="{00000000-0006-0000-03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3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3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300-000020000000}">
      <text>
        <r>
          <rPr>
            <sz val="10"/>
            <color indexed="81"/>
            <rFont val="Tahoma"/>
            <family val="2"/>
          </rPr>
          <t>Consulte el valor total de las emisiones GEI, Alcance 2</t>
        </r>
      </text>
    </comment>
    <comment ref="AC44" authorId="0" shapeId="0" xr:uid="{00000000-0006-0000-03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3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3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3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3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300-000026000000}">
      <text>
        <r>
          <rPr>
            <sz val="10"/>
            <color indexed="81"/>
            <rFont val="Tahoma"/>
            <family val="2"/>
          </rPr>
          <t>Consulte el valor total de las emisiones GEI, para todo el sector residencial</t>
        </r>
      </text>
    </comment>
    <comment ref="BG44" authorId="0" shapeId="0" xr:uid="{00000000-0006-0000-03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3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3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3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3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3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3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3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3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3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3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3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3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3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3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3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3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3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3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3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3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3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xr:uid="{00000000-0006-0000-03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xr:uid="{00000000-0006-0000-03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xr:uid="{00000000-0006-0000-03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xr:uid="{00000000-0006-0000-03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3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xr:uid="{00000000-0006-0000-03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xr:uid="{00000000-0006-0000-0300-000043000000}">
      <text>
        <r>
          <rPr>
            <b/>
            <sz val="9"/>
            <color indexed="81"/>
            <rFont val="Tahoma"/>
            <family val="2"/>
          </rPr>
          <t>WERD:</t>
        </r>
        <r>
          <rPr>
            <sz val="9"/>
            <color indexed="81"/>
            <rFont val="Tahoma"/>
            <family val="2"/>
          </rPr>
          <t xml:space="preserve">
Tomados de la metodología 2006 del IPCC</t>
        </r>
      </text>
    </comment>
    <comment ref="BM265" authorId="2" shapeId="0" xr:uid="{00000000-0006-0000-03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3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3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3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3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3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xr:uid="{00000000-0006-0000-03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xr:uid="{00000000-0006-0000-0300-00004B000000}">
      <text>
        <r>
          <rPr>
            <b/>
            <sz val="9"/>
            <color indexed="81"/>
            <rFont val="Tahoma"/>
            <family val="2"/>
          </rPr>
          <t>WERD:</t>
        </r>
        <r>
          <rPr>
            <sz val="9"/>
            <color indexed="81"/>
            <rFont val="Tahoma"/>
            <family val="2"/>
          </rPr>
          <t xml:space="preserve">
http://www.lrrd.org/lrrd27/10/moul27194.html</t>
        </r>
      </text>
    </comment>
    <comment ref="BO281" authorId="2" shapeId="0" xr:uid="{00000000-0006-0000-03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xr:uid="{00000000-0006-0000-03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xr:uid="{00000000-0006-0000-0300-00004E000000}">
      <text>
        <r>
          <rPr>
            <b/>
            <sz val="9"/>
            <color indexed="81"/>
            <rFont val="Tahoma"/>
            <family val="2"/>
          </rPr>
          <t>WERD:</t>
        </r>
        <r>
          <rPr>
            <sz val="9"/>
            <color indexed="81"/>
            <rFont val="Tahoma"/>
            <family val="2"/>
          </rPr>
          <t xml:space="preserve">
Se manejan valores en la categoría de N2O de suelos</t>
        </r>
      </text>
    </comment>
    <comment ref="AN285" authorId="2" shapeId="0" xr:uid="{00000000-0006-0000-03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xr:uid="{00000000-0006-0000-03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xr:uid="{00000000-0006-0000-03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xr:uid="{00000000-0006-0000-03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xr:uid="{00000000-0006-0000-03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xr:uid="{00000000-0006-0000-03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xr:uid="{00000000-0006-0000-03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xr:uid="{00000000-0006-0000-03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xr:uid="{00000000-0006-0000-03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xr:uid="{00000000-0006-0000-03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xr:uid="{00000000-0006-0000-03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xr:uid="{00000000-0006-0000-03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xr:uid="{00000000-0006-0000-03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xr:uid="{00000000-0006-0000-03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xr:uid="{00000000-0006-0000-03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xr:uid="{00000000-0006-0000-03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xr:uid="{00000000-0006-0000-03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xr:uid="{00000000-0006-0000-03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xr:uid="{00000000-0006-0000-03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xr:uid="{00000000-0006-0000-03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xr:uid="{00000000-0006-0000-03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xr:uid="{00000000-0006-0000-03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xr:uid="{00000000-0006-0000-03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xr:uid="{00000000-0006-0000-03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xr:uid="{00000000-0006-0000-03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xr:uid="{00000000-0006-0000-03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xr:uid="{00000000-0006-0000-03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xr:uid="{00000000-0006-0000-03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xr:uid="{00000000-0006-0000-03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0"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77"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3"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297"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78"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0"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0"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xr:uid="{00000000-0006-0000-0800-00004E000000}">
      <text>
        <r>
          <rPr>
            <sz val="10"/>
            <color indexed="81"/>
            <rFont val="Tahoma"/>
            <family val="2"/>
          </rPr>
          <t>Despliegue la lista y seleccione el tipo de residuos que se queman en la ciudad.</t>
        </r>
      </text>
    </comment>
    <comment ref="D103"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3"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3"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7"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1"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7"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A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A00-000002000000}">
      <text>
        <r>
          <rPr>
            <sz val="10"/>
            <color indexed="81"/>
            <rFont val="Tahoma"/>
            <family val="2"/>
          </rPr>
          <t xml:space="preserve">Seleccione de la lista desplegable el tipo de tierra que existía antes de realizar la conversión. </t>
        </r>
      </text>
    </comment>
    <comment ref="E25" authorId="0" shapeId="0" xr:uid="{00000000-0006-0000-0A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A00-000004000000}">
      <text>
        <r>
          <rPr>
            <sz val="10"/>
            <color indexed="81"/>
            <rFont val="Tahoma"/>
            <family val="2"/>
          </rPr>
          <t xml:space="preserve">Seleccione de la lista desplegable el tipo de tierra que existía antes de realizar la conversión. </t>
        </r>
      </text>
    </comment>
    <comment ref="E35" authorId="0" shapeId="0" xr:uid="{00000000-0006-0000-0A00-000005000000}">
      <text>
        <r>
          <rPr>
            <sz val="10"/>
            <color indexed="81"/>
            <rFont val="Tahoma"/>
            <family val="2"/>
          </rPr>
          <t>Seleccione de la lista desplegable el tipo de pastizal</t>
        </r>
      </text>
    </comment>
    <comment ref="F35" authorId="0" shapeId="0" xr:uid="{00000000-0006-0000-0A00-000006000000}">
      <text>
        <r>
          <rPr>
            <sz val="10"/>
            <color indexed="81"/>
            <rFont val="Tahoma"/>
            <family val="2"/>
          </rPr>
          <t xml:space="preserve">Seleccione de la lista desplegable el tipo de tierra que existía antes de realizar la conversión. </t>
        </r>
      </text>
    </comment>
    <comment ref="E45" authorId="0" shapeId="0" xr:uid="{00000000-0006-0000-0A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A00-000008000000}">
      <text>
        <r>
          <rPr>
            <sz val="10"/>
            <color indexed="81"/>
            <rFont val="Tahoma"/>
            <family val="2"/>
          </rPr>
          <t xml:space="preserve">Seleccione de la lista desplegable el tipo de tierra que existía antes de realizar la conversión. </t>
        </r>
      </text>
    </comment>
    <comment ref="E55" authorId="0" shapeId="0" xr:uid="{00000000-0006-0000-0A00-000009000000}">
      <text>
        <r>
          <rPr>
            <sz val="10"/>
            <color indexed="81"/>
            <rFont val="Tahoma"/>
            <family val="2"/>
          </rPr>
          <t>Seleccione de la lista desplegable el tipo de asentamiento</t>
        </r>
      </text>
    </comment>
    <comment ref="F55" authorId="0" shapeId="0" xr:uid="{00000000-0006-0000-0A00-00000A000000}">
      <text>
        <r>
          <rPr>
            <sz val="10"/>
            <color indexed="81"/>
            <rFont val="Tahoma"/>
            <family val="2"/>
          </rPr>
          <t xml:space="preserve">Seleccione de la lista desplegable el tipo de tierra que existía antes de realizar la conversión. </t>
        </r>
      </text>
    </comment>
    <comment ref="E65" authorId="0" shapeId="0" xr:uid="{00000000-0006-0000-0A00-00000B000000}">
      <text>
        <r>
          <rPr>
            <sz val="10"/>
            <color indexed="81"/>
            <rFont val="Tahoma"/>
            <family val="2"/>
          </rPr>
          <t xml:space="preserve">Seleccione de la lista desplegable </t>
        </r>
      </text>
    </comment>
    <comment ref="F65" authorId="0" shapeId="0" xr:uid="{00000000-0006-0000-0A00-00000C000000}">
      <text>
        <r>
          <rPr>
            <sz val="10"/>
            <color indexed="81"/>
            <rFont val="Tahoma"/>
            <family val="2"/>
          </rPr>
          <t xml:space="preserve">Seleccione de la lista desplegable el tipo de tierra que existía antes de realizar la conversión. </t>
        </r>
      </text>
    </comment>
    <comment ref="G78" authorId="0" shapeId="0" xr:uid="{00000000-0006-0000-0A00-00000D000000}">
      <text>
        <r>
          <rPr>
            <sz val="11"/>
            <color indexed="81"/>
            <rFont val="Tahoma"/>
            <family val="2"/>
          </rPr>
          <t>Ingrese el área total de municipio, vereda, ciudad para la cual se está realizando el inventario.</t>
        </r>
      </text>
    </comment>
    <comment ref="G79" authorId="1" shapeId="0" xr:uid="{00000000-0006-0000-0A00-00000E00000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xr:uid="{00000000-0006-0000-0C00-000004000000}">
      <text>
        <r>
          <rPr>
            <sz val="10"/>
            <color indexed="81"/>
            <rFont val="Tahoma"/>
            <family val="2"/>
          </rPr>
          <t>Selecciones de la lista desplegable el cultivo para el cual desea hacer el cálculo</t>
        </r>
      </text>
    </comment>
    <comment ref="E53" authorId="0" shapeId="0" xr:uid="{00000000-0006-0000-0C00-000005000000}">
      <text>
        <r>
          <rPr>
            <sz val="10"/>
            <color indexed="81"/>
            <rFont val="Tahoma"/>
            <family val="2"/>
          </rPr>
          <t>Escriba el área sembrada en el cultivo seleccionado, en hectáreas</t>
        </r>
      </text>
    </comment>
    <comment ref="E85" authorId="1" shapeId="0" xr:uid="{00000000-0006-0000-0C00-00000600000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<sst xmlns="http://schemas.openxmlformats.org/spreadsheetml/2006/main" count="19144" uniqueCount="2150">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</sst>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
      <sz val="9"/>
      <color theme="1"/>
      <name val="Leelawadee"/>
      <family val="2"/>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9">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0" fontId="0" fillId="0" borderId="49" xfId="0" applyBorder="1" applyAlignment="1" applyProtection="1">
      <alignment horizontal="center" vertical="center"/>
      <protection locked="0"/>
    </xf>
    <xf numFmtId="0" fontId="0" fillId="0" borderId="49" xfId="0" applyBorder="1" applyAlignment="1" applyProtection="1">
      <alignment vertical="center"/>
      <protection locked="0"/>
    </xf>
    <xf numFmtId="0" fontId="18" fillId="3" borderId="0" xfId="0" applyFont="1" applyFill="1" applyProtection="1">
      <protection locked="0"/>
    </xf>
    <xf numFmtId="0" fontId="0" fillId="0" borderId="0" xfId="0" applyAlignment="1" applyProtection="1">
      <alignment horizontal="center" vertical="center"/>
      <protection locked="0"/>
    </xf>
    <xf numFmtId="0" fontId="0" fillId="0" borderId="0" xfId="0" applyAlignment="1" applyProtection="1">
      <alignment horizontal="center"/>
      <protection locked="0"/>
    </xf>
    <xf numFmtId="0" fontId="124" fillId="0" borderId="0" xfId="0" applyFont="1"/>
    <xf numFmtId="0" fontId="124" fillId="0" borderId="0" xfId="0" applyFont="1" applyProtection="1">
      <protection locked="0"/>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92" fillId="38" borderId="0" xfId="0" applyFont="1" applyFill="1" applyBorder="1" applyAlignment="1" applyProtection="1">
      <alignment horizontal="left" vertical="center" wrapText="1"/>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4" fontId="22" fillId="42" borderId="1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92" fillId="41" borderId="4" xfId="0" applyFont="1" applyFill="1" applyBorder="1" applyAlignment="1" applyProtection="1">
      <alignment horizontal="left" vertical="center" wrapText="1"/>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0" fillId="43" borderId="49" xfId="0" applyFill="1" applyBorder="1" applyAlignment="1" applyProtection="1">
      <alignment horizontal="left" vertical="center" wrapText="1"/>
    </xf>
    <xf numFmtId="4" fontId="22" fillId="47" borderId="49" xfId="0" applyNumberFormat="1" applyFont="1" applyFill="1" applyBorder="1" applyAlignment="1" applyProtection="1">
      <alignment horizontal="center"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4" fillId="45" borderId="49"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7" fillId="31" borderId="36" xfId="0" applyFont="1" applyFill="1" applyBorder="1" applyAlignment="1" applyProtection="1">
      <alignment horizontal="center"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84" xfId="0" applyFont="1" applyFill="1" applyBorder="1" applyAlignment="1" applyProtection="1">
      <alignment horizontal="center" vertical="center"/>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22" fillId="17" borderId="49" xfId="0" applyFont="1" applyFill="1" applyBorder="1" applyAlignment="1" applyProtection="1">
      <alignment horizontal="center" vertical="center" wrapText="1"/>
    </xf>
    <xf numFmtId="0" fontId="18" fillId="16" borderId="21" xfId="0" applyFont="1" applyFill="1" applyBorder="1" applyAlignment="1" applyProtection="1">
      <alignment horizontal="center" vertical="center" wrapText="1"/>
    </xf>
    <xf numFmtId="0" fontId="7" fillId="13" borderId="36" xfId="0" applyFont="1" applyFill="1" applyBorder="1" applyAlignment="1" applyProtection="1">
      <alignment horizontal="left" vertical="center"/>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49" xfId="0" applyNumberFormat="1" applyFont="1" applyFill="1" applyBorder="1" applyAlignment="1" applyProtection="1">
      <alignment horizontal="center" vertical="center" wrapText="1"/>
    </xf>
    <xf numFmtId="4" fontId="22" fillId="17" borderId="19" xfId="0" applyNumberFormat="1"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33" fillId="17" borderId="49"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4" fillId="64" borderId="0" xfId="0" applyFont="1" applyFill="1" applyBorder="1" applyAlignment="1" applyProtection="1">
      <alignment horizontal="center" vertical="center" wrapText="1"/>
    </xf>
    <xf numFmtId="4" fontId="22" fillId="36" borderId="49"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center" vertical="center"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0" fontId="22" fillId="64" borderId="49" xfId="0" applyFont="1" applyFill="1" applyBorder="1" applyAlignment="1" applyProtection="1">
      <alignment horizontal="left" vertical="center"/>
    </xf>
    <xf numFmtId="0" fontId="60" fillId="3" borderId="0" xfId="0" applyFont="1" applyFill="1" applyBorder="1" applyAlignment="1" applyProtection="1">
      <alignment vertical="top" wrapText="1"/>
    </xf>
    <xf numFmtId="4" fontId="22" fillId="36" borderId="21" xfId="0" applyNumberFormat="1" applyFont="1" applyFill="1" applyBorder="1" applyAlignment="1" applyProtection="1">
      <alignment horizontal="left" vertical="center" wrapText="1"/>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2" fillId="3" borderId="0" xfId="0" applyFont="1" applyFill="1" applyBorder="1" applyAlignment="1" applyProtection="1">
      <alignment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38" xfId="0" applyFont="1" applyBorder="1" applyAlignment="1" applyProtection="1">
      <alignment horizontal="center"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0" fontId="0" fillId="0" borderId="49" xfId="0" applyFont="1" applyBorder="1" applyAlignment="1" applyProtection="1">
      <alignment horizontal="left" vertical="center"/>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62" fillId="0" borderId="49" xfId="0" applyFont="1" applyBorder="1" applyAlignment="1" applyProtection="1">
      <alignment horizontal="center" vertical="top" wrapText="1"/>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justify" vertical="top" wrapText="1"/>
    </xf>
    <xf numFmtId="0" fontId="69" fillId="0" borderId="49" xfId="0" applyFont="1" applyBorder="1" applyAlignment="1" applyProtection="1">
      <alignment vertical="top" wrapText="1"/>
    </xf>
    <xf numFmtId="0" fontId="60" fillId="0" borderId="49" xfId="0" applyFont="1" applyBorder="1" applyAlignment="1" applyProtection="1">
      <alignment vertical="top" wrapText="1"/>
    </xf>
    <xf numFmtId="0" fontId="107" fillId="43" borderId="8" xfId="0" applyFont="1" applyFill="1" applyBorder="1" applyAlignment="1" applyProtection="1">
      <alignment horizontal="left" vertical="center"/>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56" fillId="3" borderId="0" xfId="0" applyFont="1" applyFill="1" applyAlignment="1" applyProtection="1">
      <alignment horizontal="left"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6" fillId="0" borderId="49" xfId="0" applyFont="1" applyBorder="1" applyAlignment="1" applyProtection="1">
      <alignment vertical="top" wrapText="1"/>
    </xf>
    <xf numFmtId="0" fontId="18" fillId="0" borderId="0" xfId="0" applyFont="1" applyBorder="1" applyAlignment="1" applyProtection="1">
      <alignment horizontal="left" vertical="center"/>
    </xf>
    <xf numFmtId="0" fontId="62" fillId="0" borderId="49" xfId="0" applyFont="1" applyBorder="1" applyAlignment="1" applyProtection="1">
      <alignment vertical="top" wrapText="1"/>
    </xf>
    <xf numFmtId="0" fontId="57" fillId="0" borderId="49" xfId="0" applyFont="1" applyBorder="1" applyAlignment="1" applyProtection="1">
      <alignment horizontal="left" wrapText="1"/>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7" fillId="0" borderId="49" xfId="0" applyFont="1" applyBorder="1" applyAlignment="1" applyProtection="1">
      <alignment horizontal="lef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18" fillId="23" borderId="54"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0" fontId="57" fillId="0" borderId="49" xfId="0" applyFont="1" applyBorder="1" applyAlignment="1" applyProtection="1">
      <alignment wrapText="1"/>
    </xf>
    <xf numFmtId="0" fontId="18" fillId="26" borderId="54" xfId="0" applyFont="1" applyFill="1" applyBorder="1" applyAlignment="1" applyProtection="1">
      <alignment horizontal="left" vertical="top"/>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18" fillId="0" borderId="54" xfId="0" applyFont="1" applyBorder="1" applyAlignment="1" applyProtection="1">
      <alignment horizontal="left" vertical="top"/>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22" fillId="0" borderId="54" xfId="0" applyFont="1" applyBorder="1" applyAlignment="1" applyProtection="1">
      <alignment horizontal="left" vertical="top"/>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62" fillId="3" borderId="49" xfId="0" applyFont="1" applyFill="1" applyBorder="1" applyAlignment="1" applyProtection="1">
      <alignment vertical="top" wrapText="1"/>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57" fillId="3" borderId="49" xfId="0" applyFont="1" applyFill="1" applyBorder="1" applyAlignment="1" applyProtection="1">
      <alignment horizontal="left" vertical="top" wrapText="1"/>
    </xf>
    <xf numFmtId="0" fontId="57" fillId="3" borderId="49" xfId="0" applyFont="1" applyFill="1" applyBorder="1" applyAlignment="1" applyProtection="1">
      <alignment vertical="top" wrapText="1"/>
    </xf>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horizontal="lef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60" fillId="3" borderId="49" xfId="0" applyFont="1" applyFill="1" applyBorder="1" applyAlignment="1" applyProtection="1">
      <alignment vertical="top"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21" xfId="0" applyNumberFormat="1" applyFont="1" applyFill="1" applyBorder="1" applyAlignment="1" applyProtection="1">
      <alignment horizontal="center" vertical="center"/>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166" fontId="84" fillId="3" borderId="0" xfId="0" applyNumberFormat="1"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40"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31" fillId="3" borderId="0" xfId="0" applyFont="1" applyFill="1" applyBorder="1" applyAlignment="1" applyProtection="1">
      <alignment horizontal="center"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0" fontId="22" fillId="49" borderId="49"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0" fontId="22" fillId="16"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22" fillId="35" borderId="21" xfId="0" applyFont="1" applyFill="1" applyBorder="1" applyAlignment="1" applyProtection="1">
      <alignment horizontal="center" vertical="center" wrapText="1"/>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0" fontId="22" fillId="36" borderId="49" xfId="0"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xf numFmtId="0" fontId="77" fillId="67" borderId="49" xfId="0" applyFont="1" applyFill="1" applyBorder="1" applyAlignment="1" applyProtection="1">
      <alignment horizontal="center" vertical="center" wrapText="1"/>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cellXfs>
  <cellStyles count="19">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3" xfId="6" xr:uid="{00000000-0005-0000-0000-00000A000000}"/>
    <cellStyle name="Normal 4" xfId="7" xr:uid="{00000000-0005-0000-0000-00000B000000}"/>
    <cellStyle name="Normal 5" xfId="8" xr:uid="{00000000-0005-0000-0000-00000C000000}"/>
    <cellStyle name="Normal 6" xfId="9" xr:uid="{00000000-0005-0000-0000-00000D000000}"/>
    <cellStyle name="Normal 7" xfId="10" xr:uid="{00000000-0005-0000-0000-00000E000000}"/>
    <cellStyle name="Normal 8" xfId="11" xr:uid="{00000000-0005-0000-0000-00000F000000}"/>
    <cellStyle name="Normal_HOJAS precalculo 2000_Lulucf" xfId="16" xr:uid="{00000000-0005-0000-0000-000010000000}"/>
    <cellStyle name="Porcentaje" xfId="17" builtinId="5"/>
    <cellStyle name="Porcentaje 2" xfId="12" xr:uid="{00000000-0005-0000-0000-000012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3135.7498847843158</c:v>
                </c:pt>
                <c:pt idx="1">
                  <c:v>3186.2096699999997</c:v>
                </c:pt>
                <c:pt idx="2">
                  <c:v>0</c:v>
                </c:pt>
                <c:pt idx="3">
                  <c:v>30043.08916230992</c:v>
                </c:pt>
                <c:pt idx="4">
                  <c:v>235.91504487736714</c:v>
                </c:pt>
                <c:pt idx="5">
                  <c:v>22.24958155240277</c:v>
                </c:pt>
                <c:pt idx="6">
                  <c:v>0</c:v>
                </c:pt>
                <c:pt idx="7">
                  <c:v>3523.3034470176544</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0.19427038572068078</c:v>
                </c:pt>
                <c:pt idx="1">
                  <c:v>6.0048342406396372E-3</c:v>
                </c:pt>
                <c:pt idx="2">
                  <c:v>1.0510065050361457E-3</c:v>
                </c:pt>
                <c:pt idx="3">
                  <c:v>0.79867377353364344</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0.17722704961039218</c:v>
                </c:pt>
                <c:pt idx="1">
                  <c:v>0.72858126528404499</c:v>
                </c:pt>
                <c:pt idx="2">
                  <c:v>9.3637475591734104E-2</c:v>
                </c:pt>
                <c:pt idx="3">
                  <c:v>5.5420951382872334E-4</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1.0045179543192952E-2</c:v>
                </c:pt>
                <c:pt idx="1">
                  <c:v>0</c:v>
                </c:pt>
                <c:pt idx="2">
                  <c:v>0</c:v>
                </c:pt>
                <c:pt idx="3">
                  <c:v>0.98683745298759884</c:v>
                </c:pt>
                <c:pt idx="4">
                  <c:v>0</c:v>
                </c:pt>
                <c:pt idx="5">
                  <c:v>3.1173674692082198E-3</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1.7858446673177091E-3</c:v>
                </c:pt>
                <c:pt idx="1">
                  <c:v>0</c:v>
                </c:pt>
                <c:pt idx="2">
                  <c:v>0</c:v>
                </c:pt>
                <c:pt idx="3">
                  <c:v>0.72858126528404499</c:v>
                </c:pt>
                <c:pt idx="4">
                  <c:v>9.3637475591734104E-2</c:v>
                </c:pt>
                <c:pt idx="5">
                  <c:v>0.1754412049430745</c:v>
                </c:pt>
                <c:pt idx="6">
                  <c:v>0</c:v>
                </c:pt>
                <c:pt idx="7">
                  <c:v>5.5420951382872334E-4</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7114.8057825771912</c:v>
                </c:pt>
                <c:pt idx="1">
                  <c:v>219.91632548744337</c:v>
                </c:pt>
                <c:pt idx="2">
                  <c:v>38.491235459370294</c:v>
                </c:pt>
                <c:pt idx="3">
                  <c:v>29250</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7115.0487229217697</c:v>
                </c:pt>
                <c:pt idx="1">
                  <c:v>29250</c:v>
                </c:pt>
                <c:pt idx="2">
                  <c:v>3759.2184860674879</c:v>
                </c:pt>
                <c:pt idx="3">
                  <c:v>22.24958155240277</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29557.610481971602</c:v>
                </c:pt>
                <c:pt idx="1">
                  <c:v>7043.3532800000003</c:v>
                </c:pt>
                <c:pt idx="2">
                  <c:v>22.24958155240277</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71.695442921769697</c:v>
                </c:pt>
                <c:pt idx="1">
                  <c:v>0</c:v>
                </c:pt>
                <c:pt idx="2">
                  <c:v>0</c:v>
                </c:pt>
                <c:pt idx="3">
                  <c:v>7043.3532800000003</c:v>
                </c:pt>
                <c:pt idx="4">
                  <c:v>0</c:v>
                </c:pt>
                <c:pt idx="5">
                  <c:v>22.24958155240277</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71.695442921769697</c:v>
                </c:pt>
                <c:pt idx="1">
                  <c:v>0</c:v>
                </c:pt>
                <c:pt idx="2">
                  <c:v>0</c:v>
                </c:pt>
                <c:pt idx="3">
                  <c:v>29250</c:v>
                </c:pt>
                <c:pt idx="4">
                  <c:v>3759.2184860674879</c:v>
                </c:pt>
                <c:pt idx="5">
                  <c:v>7043.3532800000003</c:v>
                </c:pt>
                <c:pt idx="6">
                  <c:v>0</c:v>
                </c:pt>
                <c:pt idx="7">
                  <c:v>22.24958155240277</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8.5621921139773585E-2</c:v>
                </c:pt>
                <c:pt idx="1">
                  <c:v>8.6999729928488367E-2</c:v>
                </c:pt>
                <c:pt idx="2">
                  <c:v>0</c:v>
                </c:pt>
                <c:pt idx="3">
                  <c:v>0.82032914153400927</c:v>
                </c:pt>
                <c:pt idx="4">
                  <c:v>6.441680653865493E-3</c:v>
                </c:pt>
                <c:pt idx="5">
                  <c:v>6.0752674386331832E-4</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0.80707310428286616</c:v>
                </c:pt>
                <c:pt idx="1">
                  <c:v>0.19231936897327062</c:v>
                </c:pt>
                <c:pt idx="2">
                  <c:v>6.0752674386331832E-4</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2685375" y="152400"/>
          <a:ext cx="0" cy="838994"/>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498536" y="150132"/>
          <a:ext cx="0" cy="578191"/>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1383625" y="231775"/>
          <a:ext cx="0" cy="561182"/>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topLeftCell="A25" zoomScale="93" zoomScaleNormal="93" workbookViewId="0">
      <selection activeCell="IX11" sqref="IX11"/>
    </sheetView>
  </sheetViews>
  <sheetFormatPr baseColWidth="10" defaultColWidth="0" defaultRowHeight="15" zeroHeight="1" x14ac:dyDescent="0.25"/>
  <cols>
    <col min="1" max="2" width="5.42578125" style="89" customWidth="1"/>
    <col min="3" max="3" width="3.42578125" style="89" customWidth="1"/>
    <col min="4" max="4" width="5.5703125" style="89" customWidth="1"/>
    <col min="5" max="6" width="9.5703125" style="89" customWidth="1"/>
    <col min="7" max="7" width="9.5703125" style="1533" customWidth="1"/>
    <col min="8" max="19" width="9.5703125" style="89" customWidth="1"/>
    <col min="20" max="20" width="11.85546875" style="89" customWidth="1"/>
    <col min="21" max="21" width="9.5703125" style="89" customWidth="1"/>
    <col min="22" max="22" width="2.5703125" style="89" customWidth="1"/>
    <col min="23" max="24" width="5.5703125" style="89" customWidth="1"/>
    <col min="25" max="25" width="11.42578125" style="89" hidden="1" customWidth="1"/>
    <col min="26" max="257" width="11.42578125" style="89" hidden="1"/>
    <col min="258" max="258" width="6.140625" style="89" customWidth="1"/>
    <col min="259" max="259" width="9" style="89" customWidth="1"/>
    <col min="260" max="260" width="5.5703125" style="89" customWidth="1"/>
    <col min="261" max="277" width="9.5703125" style="89" customWidth="1"/>
    <col min="278" max="278" width="2.5703125" style="89" customWidth="1"/>
    <col min="279" max="280" width="5.5703125" style="89" customWidth="1"/>
    <col min="281" max="281" width="11.42578125" style="89" hidden="1" customWidth="1"/>
    <col min="282" max="513" width="11.42578125" style="89" hidden="1"/>
    <col min="514" max="514" width="6.140625" style="89" customWidth="1"/>
    <col min="515" max="515" width="9" style="89" customWidth="1"/>
    <col min="516" max="516" width="5.5703125" style="89" customWidth="1"/>
    <col min="517" max="533" width="9.5703125" style="89" customWidth="1"/>
    <col min="534" max="534" width="2.5703125" style="89" customWidth="1"/>
    <col min="535" max="536" width="5.5703125" style="89" customWidth="1"/>
    <col min="537" max="537" width="11.42578125" style="89" hidden="1" customWidth="1"/>
    <col min="538" max="769" width="11.42578125" style="89" hidden="1"/>
    <col min="770" max="770" width="6.140625" style="89" customWidth="1"/>
    <col min="771" max="771" width="9" style="89" customWidth="1"/>
    <col min="772" max="772" width="5.5703125" style="89" customWidth="1"/>
    <col min="773" max="789" width="9.5703125" style="89" customWidth="1"/>
    <col min="790" max="790" width="2.5703125" style="89" customWidth="1"/>
    <col min="791" max="792" width="5.5703125" style="89" customWidth="1"/>
    <col min="793" max="793" width="11.42578125" style="89" hidden="1" customWidth="1"/>
    <col min="794" max="1025" width="11.42578125" style="89" hidden="1"/>
    <col min="1026" max="1026" width="6.140625" style="89" customWidth="1"/>
    <col min="1027" max="1027" width="9" style="89" customWidth="1"/>
    <col min="1028" max="1028" width="5.5703125" style="89" customWidth="1"/>
    <col min="1029" max="1045" width="9.5703125" style="89" customWidth="1"/>
    <col min="1046" max="1046" width="2.5703125" style="89" customWidth="1"/>
    <col min="1047" max="1048" width="5.5703125" style="89" customWidth="1"/>
    <col min="1049" max="1049" width="11.42578125" style="89" hidden="1" customWidth="1"/>
    <col min="1050" max="1281" width="11.42578125" style="89" hidden="1"/>
    <col min="1282" max="1282" width="6.140625" style="89" customWidth="1"/>
    <col min="1283" max="1283" width="9" style="89" customWidth="1"/>
    <col min="1284" max="1284" width="5.5703125" style="89" customWidth="1"/>
    <col min="1285" max="1301" width="9.5703125" style="89" customWidth="1"/>
    <col min="1302" max="1302" width="2.5703125" style="89" customWidth="1"/>
    <col min="1303" max="1304" width="5.5703125" style="89" customWidth="1"/>
    <col min="1305" max="1305" width="11.42578125" style="89" hidden="1" customWidth="1"/>
    <col min="1306" max="1537" width="11.42578125" style="89" hidden="1"/>
    <col min="1538" max="1538" width="6.140625" style="89" customWidth="1"/>
    <col min="1539" max="1539" width="9" style="89" customWidth="1"/>
    <col min="1540" max="1540" width="5.5703125" style="89" customWidth="1"/>
    <col min="1541" max="1557" width="9.5703125" style="89" customWidth="1"/>
    <col min="1558" max="1558" width="2.5703125" style="89" customWidth="1"/>
    <col min="1559" max="1560" width="5.5703125" style="89" customWidth="1"/>
    <col min="1561" max="1561" width="11.42578125" style="89" hidden="1" customWidth="1"/>
    <col min="1562" max="1793" width="11.42578125" style="89" hidden="1"/>
    <col min="1794" max="1794" width="6.140625" style="89" customWidth="1"/>
    <col min="1795" max="1795" width="9" style="89" customWidth="1"/>
    <col min="1796" max="1796" width="5.5703125" style="89" customWidth="1"/>
    <col min="1797" max="1813" width="9.5703125" style="89" customWidth="1"/>
    <col min="1814" max="1814" width="2.5703125" style="89" customWidth="1"/>
    <col min="1815" max="1816" width="5.5703125" style="89" customWidth="1"/>
    <col min="1817" max="1817" width="11.42578125" style="89" hidden="1" customWidth="1"/>
    <col min="1818" max="2049" width="11.42578125" style="89" hidden="1"/>
    <col min="2050" max="2050" width="6.140625" style="89" customWidth="1"/>
    <col min="2051" max="2051" width="9" style="89" customWidth="1"/>
    <col min="2052" max="2052" width="5.5703125" style="89" customWidth="1"/>
    <col min="2053" max="2069" width="9.5703125" style="89" customWidth="1"/>
    <col min="2070" max="2070" width="2.5703125" style="89" customWidth="1"/>
    <col min="2071" max="2072" width="5.5703125" style="89" customWidth="1"/>
    <col min="2073" max="2073" width="11.42578125" style="89" hidden="1" customWidth="1"/>
    <col min="2074" max="2305" width="11.42578125" style="89" hidden="1"/>
    <col min="2306" max="2306" width="6.140625" style="89" customWidth="1"/>
    <col min="2307" max="2307" width="9" style="89" customWidth="1"/>
    <col min="2308" max="2308" width="5.5703125" style="89" customWidth="1"/>
    <col min="2309" max="2325" width="9.5703125" style="89" customWidth="1"/>
    <col min="2326" max="2326" width="2.5703125" style="89" customWidth="1"/>
    <col min="2327" max="2328" width="5.5703125" style="89" customWidth="1"/>
    <col min="2329" max="2329" width="11.42578125" style="89" hidden="1" customWidth="1"/>
    <col min="2330" max="2561" width="11.42578125" style="89" hidden="1"/>
    <col min="2562" max="2562" width="6.140625" style="89" customWidth="1"/>
    <col min="2563" max="2563" width="9" style="89" customWidth="1"/>
    <col min="2564" max="2564" width="5.5703125" style="89" customWidth="1"/>
    <col min="2565" max="2581" width="9.5703125" style="89" customWidth="1"/>
    <col min="2582" max="2582" width="2.5703125" style="89" customWidth="1"/>
    <col min="2583" max="2584" width="5.5703125" style="89" customWidth="1"/>
    <col min="2585" max="2585" width="11.42578125" style="89" hidden="1" customWidth="1"/>
    <col min="2586" max="2817" width="11.42578125" style="89" hidden="1"/>
    <col min="2818" max="2818" width="6.140625" style="89" customWidth="1"/>
    <col min="2819" max="2819" width="9" style="89" customWidth="1"/>
    <col min="2820" max="2820" width="5.5703125" style="89" customWidth="1"/>
    <col min="2821" max="2837" width="9.5703125" style="89" customWidth="1"/>
    <col min="2838" max="2838" width="2.5703125" style="89" customWidth="1"/>
    <col min="2839" max="2840" width="5.5703125" style="89" customWidth="1"/>
    <col min="2841" max="2841" width="11.42578125" style="89" hidden="1" customWidth="1"/>
    <col min="2842" max="3073" width="11.42578125" style="89" hidden="1"/>
    <col min="3074" max="3074" width="6.140625" style="89" customWidth="1"/>
    <col min="3075" max="3075" width="9" style="89" customWidth="1"/>
    <col min="3076" max="3076" width="5.5703125" style="89" customWidth="1"/>
    <col min="3077" max="3093" width="9.5703125" style="89" customWidth="1"/>
    <col min="3094" max="3094" width="2.5703125" style="89" customWidth="1"/>
    <col min="3095" max="3096" width="5.5703125" style="89" customWidth="1"/>
    <col min="3097" max="3097" width="11.42578125" style="89" hidden="1" customWidth="1"/>
    <col min="3098" max="3329" width="11.42578125" style="89" hidden="1"/>
    <col min="3330" max="3330" width="6.140625" style="89" customWidth="1"/>
    <col min="3331" max="3331" width="9" style="89" customWidth="1"/>
    <col min="3332" max="3332" width="5.5703125" style="89" customWidth="1"/>
    <col min="3333" max="3349" width="9.5703125" style="89" customWidth="1"/>
    <col min="3350" max="3350" width="2.5703125" style="89" customWidth="1"/>
    <col min="3351" max="3352" width="5.5703125" style="89" customWidth="1"/>
    <col min="3353" max="3353" width="11.42578125" style="89" hidden="1" customWidth="1"/>
    <col min="3354" max="3585" width="11.42578125" style="89" hidden="1"/>
    <col min="3586" max="3586" width="6.140625" style="89" customWidth="1"/>
    <col min="3587" max="3587" width="9" style="89" customWidth="1"/>
    <col min="3588" max="3588" width="5.5703125" style="89" customWidth="1"/>
    <col min="3589" max="3605" width="9.5703125" style="89" customWidth="1"/>
    <col min="3606" max="3606" width="2.5703125" style="89" customWidth="1"/>
    <col min="3607" max="3608" width="5.5703125" style="89" customWidth="1"/>
    <col min="3609" max="3609" width="11.42578125" style="89" hidden="1" customWidth="1"/>
    <col min="3610" max="3841" width="11.42578125" style="89" hidden="1"/>
    <col min="3842" max="3842" width="6.140625" style="89" customWidth="1"/>
    <col min="3843" max="3843" width="9" style="89" customWidth="1"/>
    <col min="3844" max="3844" width="5.5703125" style="89" customWidth="1"/>
    <col min="3845" max="3861" width="9.5703125" style="89" customWidth="1"/>
    <col min="3862" max="3862" width="2.5703125" style="89" customWidth="1"/>
    <col min="3863" max="3864" width="5.5703125" style="89" customWidth="1"/>
    <col min="3865" max="3865" width="11.42578125" style="89" hidden="1" customWidth="1"/>
    <col min="3866" max="4097" width="11.42578125" style="89" hidden="1"/>
    <col min="4098" max="4098" width="6.140625" style="89" customWidth="1"/>
    <col min="4099" max="4099" width="9" style="89" customWidth="1"/>
    <col min="4100" max="4100" width="5.5703125" style="89" customWidth="1"/>
    <col min="4101" max="4117" width="9.5703125" style="89" customWidth="1"/>
    <col min="4118" max="4118" width="2.5703125" style="89" customWidth="1"/>
    <col min="4119" max="4120" width="5.5703125" style="89" customWidth="1"/>
    <col min="4121" max="4121" width="11.42578125" style="89" hidden="1" customWidth="1"/>
    <col min="4122" max="4353" width="11.42578125" style="89" hidden="1"/>
    <col min="4354" max="4354" width="6.140625" style="89" customWidth="1"/>
    <col min="4355" max="4355" width="9" style="89" customWidth="1"/>
    <col min="4356" max="4356" width="5.5703125" style="89" customWidth="1"/>
    <col min="4357" max="4373" width="9.5703125" style="89" customWidth="1"/>
    <col min="4374" max="4374" width="2.5703125" style="89" customWidth="1"/>
    <col min="4375" max="4376" width="5.5703125" style="89" customWidth="1"/>
    <col min="4377" max="4377" width="11.42578125" style="89" hidden="1" customWidth="1"/>
    <col min="4378" max="4609" width="11.42578125" style="89" hidden="1"/>
    <col min="4610" max="4610" width="6.140625" style="89" customWidth="1"/>
    <col min="4611" max="4611" width="9" style="89" customWidth="1"/>
    <col min="4612" max="4612" width="5.5703125" style="89" customWidth="1"/>
    <col min="4613" max="4629" width="9.5703125" style="89" customWidth="1"/>
    <col min="4630" max="4630" width="2.5703125" style="89" customWidth="1"/>
    <col min="4631" max="4632" width="5.5703125" style="89" customWidth="1"/>
    <col min="4633" max="4633" width="11.42578125" style="89" hidden="1" customWidth="1"/>
    <col min="4634" max="4865" width="11.42578125" style="89" hidden="1"/>
    <col min="4866" max="4866" width="6.140625" style="89" customWidth="1"/>
    <col min="4867" max="4867" width="9" style="89" customWidth="1"/>
    <col min="4868" max="4868" width="5.5703125" style="89" customWidth="1"/>
    <col min="4869" max="4885" width="9.5703125" style="89" customWidth="1"/>
    <col min="4886" max="4886" width="2.5703125" style="89" customWidth="1"/>
    <col min="4887" max="4888" width="5.5703125" style="89" customWidth="1"/>
    <col min="4889" max="4889" width="11.42578125" style="89" hidden="1" customWidth="1"/>
    <col min="4890" max="5121" width="11.42578125" style="89" hidden="1"/>
    <col min="5122" max="5122" width="6.140625" style="89" customWidth="1"/>
    <col min="5123" max="5123" width="9" style="89" customWidth="1"/>
    <col min="5124" max="5124" width="5.5703125" style="89" customWidth="1"/>
    <col min="5125" max="5141" width="9.5703125" style="89" customWidth="1"/>
    <col min="5142" max="5142" width="2.5703125" style="89" customWidth="1"/>
    <col min="5143" max="5144" width="5.5703125" style="89" customWidth="1"/>
    <col min="5145" max="5145" width="11.42578125" style="89" hidden="1" customWidth="1"/>
    <col min="5146" max="5377" width="11.42578125" style="89" hidden="1"/>
    <col min="5378" max="5378" width="6.140625" style="89" customWidth="1"/>
    <col min="5379" max="5379" width="9" style="89" customWidth="1"/>
    <col min="5380" max="5380" width="5.5703125" style="89" customWidth="1"/>
    <col min="5381" max="5397" width="9.5703125" style="89" customWidth="1"/>
    <col min="5398" max="5398" width="2.5703125" style="89" customWidth="1"/>
    <col min="5399" max="5400" width="5.5703125" style="89" customWidth="1"/>
    <col min="5401" max="5401" width="11.42578125" style="89" hidden="1" customWidth="1"/>
    <col min="5402" max="5633" width="11.42578125" style="89" hidden="1"/>
    <col min="5634" max="5634" width="6.140625" style="89" customWidth="1"/>
    <col min="5635" max="5635" width="9" style="89" customWidth="1"/>
    <col min="5636" max="5636" width="5.5703125" style="89" customWidth="1"/>
    <col min="5637" max="5653" width="9.5703125" style="89" customWidth="1"/>
    <col min="5654" max="5654" width="2.5703125" style="89" customWidth="1"/>
    <col min="5655" max="5656" width="5.5703125" style="89" customWidth="1"/>
    <col min="5657" max="5657" width="11.42578125" style="89" hidden="1" customWidth="1"/>
    <col min="5658" max="5889" width="11.42578125" style="89" hidden="1"/>
    <col min="5890" max="5890" width="6.140625" style="89" customWidth="1"/>
    <col min="5891" max="5891" width="9" style="89" customWidth="1"/>
    <col min="5892" max="5892" width="5.5703125" style="89" customWidth="1"/>
    <col min="5893" max="5909" width="9.5703125" style="89" customWidth="1"/>
    <col min="5910" max="5910" width="2.5703125" style="89" customWidth="1"/>
    <col min="5911" max="5912" width="5.5703125" style="89" customWidth="1"/>
    <col min="5913" max="5913" width="11.42578125" style="89" hidden="1" customWidth="1"/>
    <col min="5914" max="6145" width="11.42578125" style="89" hidden="1"/>
    <col min="6146" max="6146" width="6.140625" style="89" customWidth="1"/>
    <col min="6147" max="6147" width="9" style="89" customWidth="1"/>
    <col min="6148" max="6148" width="5.5703125" style="89" customWidth="1"/>
    <col min="6149" max="6165" width="9.5703125" style="89" customWidth="1"/>
    <col min="6166" max="6166" width="2.5703125" style="89" customWidth="1"/>
    <col min="6167" max="6168" width="5.5703125" style="89" customWidth="1"/>
    <col min="6169" max="6169" width="11.42578125" style="89" hidden="1" customWidth="1"/>
    <col min="6170" max="6401" width="11.42578125" style="89" hidden="1"/>
    <col min="6402" max="6402" width="6.140625" style="89" customWidth="1"/>
    <col min="6403" max="6403" width="9" style="89" customWidth="1"/>
    <col min="6404" max="6404" width="5.5703125" style="89" customWidth="1"/>
    <col min="6405" max="6421" width="9.5703125" style="89" customWidth="1"/>
    <col min="6422" max="6422" width="2.5703125" style="89" customWidth="1"/>
    <col min="6423" max="6424" width="5.5703125" style="89" customWidth="1"/>
    <col min="6425" max="6425" width="11.42578125" style="89" hidden="1" customWidth="1"/>
    <col min="6426" max="6657" width="11.42578125" style="89" hidden="1"/>
    <col min="6658" max="6658" width="6.140625" style="89" customWidth="1"/>
    <col min="6659" max="6659" width="9" style="89" customWidth="1"/>
    <col min="6660" max="6660" width="5.5703125" style="89" customWidth="1"/>
    <col min="6661" max="6677" width="9.5703125" style="89" customWidth="1"/>
    <col min="6678" max="6678" width="2.5703125" style="89" customWidth="1"/>
    <col min="6679" max="6680" width="5.5703125" style="89" customWidth="1"/>
    <col min="6681" max="6681" width="11.42578125" style="89" hidden="1" customWidth="1"/>
    <col min="6682" max="6913" width="11.42578125" style="89" hidden="1"/>
    <col min="6914" max="6914" width="6.140625" style="89" customWidth="1"/>
    <col min="6915" max="6915" width="9" style="89" customWidth="1"/>
    <col min="6916" max="6916" width="5.5703125" style="89" customWidth="1"/>
    <col min="6917" max="6933" width="9.5703125" style="89" customWidth="1"/>
    <col min="6934" max="6934" width="2.5703125" style="89" customWidth="1"/>
    <col min="6935" max="6936" width="5.5703125" style="89" customWidth="1"/>
    <col min="6937" max="6937" width="11.42578125" style="89" hidden="1" customWidth="1"/>
    <col min="6938" max="7169" width="11.42578125" style="89" hidden="1"/>
    <col min="7170" max="7170" width="6.140625" style="89" customWidth="1"/>
    <col min="7171" max="7171" width="9" style="89" customWidth="1"/>
    <col min="7172" max="7172" width="5.5703125" style="89" customWidth="1"/>
    <col min="7173" max="7189" width="9.5703125" style="89" customWidth="1"/>
    <col min="7190" max="7190" width="2.5703125" style="89" customWidth="1"/>
    <col min="7191" max="7192" width="5.5703125" style="89" customWidth="1"/>
    <col min="7193" max="7193" width="11.42578125" style="89" hidden="1" customWidth="1"/>
    <col min="7194" max="7425" width="11.42578125" style="89" hidden="1"/>
    <col min="7426" max="7426" width="6.140625" style="89" customWidth="1"/>
    <col min="7427" max="7427" width="9" style="89" customWidth="1"/>
    <col min="7428" max="7428" width="5.5703125" style="89" customWidth="1"/>
    <col min="7429" max="7445" width="9.5703125" style="89" customWidth="1"/>
    <col min="7446" max="7446" width="2.5703125" style="89" customWidth="1"/>
    <col min="7447" max="7448" width="5.5703125" style="89" customWidth="1"/>
    <col min="7449" max="7449" width="11.42578125" style="89" hidden="1" customWidth="1"/>
    <col min="7450" max="7681" width="11.42578125" style="89" hidden="1"/>
    <col min="7682" max="7682" width="6.140625" style="89" customWidth="1"/>
    <col min="7683" max="7683" width="9" style="89" customWidth="1"/>
    <col min="7684" max="7684" width="5.5703125" style="89" customWidth="1"/>
    <col min="7685" max="7701" width="9.5703125" style="89" customWidth="1"/>
    <col min="7702" max="7702" width="2.5703125" style="89" customWidth="1"/>
    <col min="7703" max="7704" width="5.5703125" style="89" customWidth="1"/>
    <col min="7705" max="7705" width="11.42578125" style="89" hidden="1" customWidth="1"/>
    <col min="7706" max="7937" width="11.42578125" style="89" hidden="1"/>
    <col min="7938" max="7938" width="6.140625" style="89" customWidth="1"/>
    <col min="7939" max="7939" width="9" style="89" customWidth="1"/>
    <col min="7940" max="7940" width="5.5703125" style="89" customWidth="1"/>
    <col min="7941" max="7957" width="9.5703125" style="89" customWidth="1"/>
    <col min="7958" max="7958" width="2.5703125" style="89" customWidth="1"/>
    <col min="7959" max="7960" width="5.5703125" style="89" customWidth="1"/>
    <col min="7961" max="7961" width="11.42578125" style="89" hidden="1" customWidth="1"/>
    <col min="7962" max="8193" width="11.42578125" style="89" hidden="1"/>
    <col min="8194" max="8194" width="6.140625" style="89" customWidth="1"/>
    <col min="8195" max="8195" width="9" style="89" customWidth="1"/>
    <col min="8196" max="8196" width="5.5703125" style="89" customWidth="1"/>
    <col min="8197" max="8213" width="9.5703125" style="89" customWidth="1"/>
    <col min="8214" max="8214" width="2.5703125" style="89" customWidth="1"/>
    <col min="8215" max="8216" width="5.5703125" style="89" customWidth="1"/>
    <col min="8217" max="8217" width="11.42578125" style="89" hidden="1" customWidth="1"/>
    <col min="8218" max="8449" width="11.42578125" style="89" hidden="1"/>
    <col min="8450" max="8450" width="6.140625" style="89" customWidth="1"/>
    <col min="8451" max="8451" width="9" style="89" customWidth="1"/>
    <col min="8452" max="8452" width="5.5703125" style="89" customWidth="1"/>
    <col min="8453" max="8469" width="9.5703125" style="89" customWidth="1"/>
    <col min="8470" max="8470" width="2.5703125" style="89" customWidth="1"/>
    <col min="8471" max="8472" width="5.5703125" style="89" customWidth="1"/>
    <col min="8473" max="8473" width="11.42578125" style="89" hidden="1" customWidth="1"/>
    <col min="8474" max="8705" width="11.42578125" style="89" hidden="1"/>
    <col min="8706" max="8706" width="6.140625" style="89" customWidth="1"/>
    <col min="8707" max="8707" width="9" style="89" customWidth="1"/>
    <col min="8708" max="8708" width="5.5703125" style="89" customWidth="1"/>
    <col min="8709" max="8725" width="9.5703125" style="89" customWidth="1"/>
    <col min="8726" max="8726" width="2.5703125" style="89" customWidth="1"/>
    <col min="8727" max="8728" width="5.5703125" style="89" customWidth="1"/>
    <col min="8729" max="8729" width="11.42578125" style="89" hidden="1" customWidth="1"/>
    <col min="8730" max="8961" width="11.42578125" style="89" hidden="1"/>
    <col min="8962" max="8962" width="6.140625" style="89" customWidth="1"/>
    <col min="8963" max="8963" width="9" style="89" customWidth="1"/>
    <col min="8964" max="8964" width="5.5703125" style="89" customWidth="1"/>
    <col min="8965" max="8981" width="9.5703125" style="89" customWidth="1"/>
    <col min="8982" max="8982" width="2.5703125" style="89" customWidth="1"/>
    <col min="8983" max="8984" width="5.5703125" style="89" customWidth="1"/>
    <col min="8985" max="8985" width="11.42578125" style="89" hidden="1" customWidth="1"/>
    <col min="8986" max="9217" width="11.42578125" style="89" hidden="1"/>
    <col min="9218" max="9218" width="6.140625" style="89" customWidth="1"/>
    <col min="9219" max="9219" width="9" style="89" customWidth="1"/>
    <col min="9220" max="9220" width="5.5703125" style="89" customWidth="1"/>
    <col min="9221" max="9237" width="9.5703125" style="89" customWidth="1"/>
    <col min="9238" max="9238" width="2.5703125" style="89" customWidth="1"/>
    <col min="9239" max="9240" width="5.5703125" style="89" customWidth="1"/>
    <col min="9241" max="9241" width="11.42578125" style="89" hidden="1" customWidth="1"/>
    <col min="9242" max="9473" width="11.42578125" style="89" hidden="1"/>
    <col min="9474" max="9474" width="6.140625" style="89" customWidth="1"/>
    <col min="9475" max="9475" width="9" style="89" customWidth="1"/>
    <col min="9476" max="9476" width="5.5703125" style="89" customWidth="1"/>
    <col min="9477" max="9493" width="9.5703125" style="89" customWidth="1"/>
    <col min="9494" max="9494" width="2.5703125" style="89" customWidth="1"/>
    <col min="9495" max="9496" width="5.5703125" style="89" customWidth="1"/>
    <col min="9497" max="9497" width="11.42578125" style="89" hidden="1" customWidth="1"/>
    <col min="9498" max="9729" width="11.42578125" style="89" hidden="1"/>
    <col min="9730" max="9730" width="6.140625" style="89" customWidth="1"/>
    <col min="9731" max="9731" width="9" style="89" customWidth="1"/>
    <col min="9732" max="9732" width="5.5703125" style="89" customWidth="1"/>
    <col min="9733" max="9749" width="9.5703125" style="89" customWidth="1"/>
    <col min="9750" max="9750" width="2.5703125" style="89" customWidth="1"/>
    <col min="9751" max="9752" width="5.5703125" style="89" customWidth="1"/>
    <col min="9753" max="9753" width="11.42578125" style="89" hidden="1" customWidth="1"/>
    <col min="9754" max="9985" width="11.42578125" style="89" hidden="1"/>
    <col min="9986" max="9986" width="6.140625" style="89" customWidth="1"/>
    <col min="9987" max="9987" width="9" style="89" customWidth="1"/>
    <col min="9988" max="9988" width="5.5703125" style="89" customWidth="1"/>
    <col min="9989" max="10005" width="9.5703125" style="89" customWidth="1"/>
    <col min="10006" max="10006" width="2.5703125" style="89" customWidth="1"/>
    <col min="10007" max="10008" width="5.5703125" style="89" customWidth="1"/>
    <col min="10009" max="10009" width="11.42578125" style="89" hidden="1" customWidth="1"/>
    <col min="10010" max="10241" width="11.42578125" style="89" hidden="1"/>
    <col min="10242" max="10242" width="6.140625" style="89" customWidth="1"/>
    <col min="10243" max="10243" width="9" style="89" customWidth="1"/>
    <col min="10244" max="10244" width="5.5703125" style="89" customWidth="1"/>
    <col min="10245" max="10261" width="9.5703125" style="89" customWidth="1"/>
    <col min="10262" max="10262" width="2.5703125" style="89" customWidth="1"/>
    <col min="10263" max="10264" width="5.5703125" style="89" customWidth="1"/>
    <col min="10265" max="10265" width="11.42578125" style="89" hidden="1" customWidth="1"/>
    <col min="10266" max="10497" width="11.42578125" style="89" hidden="1"/>
    <col min="10498" max="10498" width="6.140625" style="89" customWidth="1"/>
    <col min="10499" max="10499" width="9" style="89" customWidth="1"/>
    <col min="10500" max="10500" width="5.5703125" style="89" customWidth="1"/>
    <col min="10501" max="10517" width="9.5703125" style="89" customWidth="1"/>
    <col min="10518" max="10518" width="2.5703125" style="89" customWidth="1"/>
    <col min="10519" max="10520" width="5.5703125" style="89" customWidth="1"/>
    <col min="10521" max="10521" width="11.42578125" style="89" hidden="1" customWidth="1"/>
    <col min="10522" max="10753" width="11.42578125" style="89" hidden="1"/>
    <col min="10754" max="10754" width="6.140625" style="89" customWidth="1"/>
    <col min="10755" max="10755" width="9" style="89" customWidth="1"/>
    <col min="10756" max="10756" width="5.5703125" style="89" customWidth="1"/>
    <col min="10757" max="10773" width="9.5703125" style="89" customWidth="1"/>
    <col min="10774" max="10774" width="2.5703125" style="89" customWidth="1"/>
    <col min="10775" max="10776" width="5.5703125" style="89" customWidth="1"/>
    <col min="10777" max="10777" width="11.42578125" style="89" hidden="1" customWidth="1"/>
    <col min="10778" max="11009" width="11.42578125" style="89" hidden="1"/>
    <col min="11010" max="11010" width="6.140625" style="89" customWidth="1"/>
    <col min="11011" max="11011" width="9" style="89" customWidth="1"/>
    <col min="11012" max="11012" width="5.5703125" style="89" customWidth="1"/>
    <col min="11013" max="11029" width="9.5703125" style="89" customWidth="1"/>
    <col min="11030" max="11030" width="2.5703125" style="89" customWidth="1"/>
    <col min="11031" max="11032" width="5.5703125" style="89" customWidth="1"/>
    <col min="11033" max="11033" width="11.42578125" style="89" hidden="1" customWidth="1"/>
    <col min="11034" max="11265" width="11.42578125" style="89" hidden="1"/>
    <col min="11266" max="11266" width="6.140625" style="89" customWidth="1"/>
    <col min="11267" max="11267" width="9" style="89" customWidth="1"/>
    <col min="11268" max="11268" width="5.5703125" style="89" customWidth="1"/>
    <col min="11269" max="11285" width="9.5703125" style="89" customWidth="1"/>
    <col min="11286" max="11286" width="2.5703125" style="89" customWidth="1"/>
    <col min="11287" max="11288" width="5.5703125" style="89" customWidth="1"/>
    <col min="11289" max="11289" width="11.42578125" style="89" hidden="1" customWidth="1"/>
    <col min="11290" max="11521" width="11.42578125" style="89" hidden="1"/>
    <col min="11522" max="11522" width="6.140625" style="89" customWidth="1"/>
    <col min="11523" max="11523" width="9" style="89" customWidth="1"/>
    <col min="11524" max="11524" width="5.5703125" style="89" customWidth="1"/>
    <col min="11525" max="11541" width="9.5703125" style="89" customWidth="1"/>
    <col min="11542" max="11542" width="2.5703125" style="89" customWidth="1"/>
    <col min="11543" max="11544" width="5.5703125" style="89" customWidth="1"/>
    <col min="11545" max="11545" width="11.42578125" style="89" hidden="1" customWidth="1"/>
    <col min="11546" max="11777" width="11.42578125" style="89" hidden="1"/>
    <col min="11778" max="11778" width="6.140625" style="89" customWidth="1"/>
    <col min="11779" max="11779" width="9" style="89" customWidth="1"/>
    <col min="11780" max="11780" width="5.5703125" style="89" customWidth="1"/>
    <col min="11781" max="11797" width="9.5703125" style="89" customWidth="1"/>
    <col min="11798" max="11798" width="2.5703125" style="89" customWidth="1"/>
    <col min="11799" max="11800" width="5.5703125" style="89" customWidth="1"/>
    <col min="11801" max="11801" width="11.42578125" style="89" hidden="1" customWidth="1"/>
    <col min="11802" max="12033" width="11.42578125" style="89" hidden="1"/>
    <col min="12034" max="12034" width="6.140625" style="89" customWidth="1"/>
    <col min="12035" max="12035" width="9" style="89" customWidth="1"/>
    <col min="12036" max="12036" width="5.5703125" style="89" customWidth="1"/>
    <col min="12037" max="12053" width="9.5703125" style="89" customWidth="1"/>
    <col min="12054" max="12054" width="2.5703125" style="89" customWidth="1"/>
    <col min="12055" max="12056" width="5.5703125" style="89" customWidth="1"/>
    <col min="12057" max="12057" width="11.42578125" style="89" hidden="1" customWidth="1"/>
    <col min="12058" max="12289" width="11.42578125" style="89" hidden="1"/>
    <col min="12290" max="12290" width="6.140625" style="89" customWidth="1"/>
    <col min="12291" max="12291" width="9" style="89" customWidth="1"/>
    <col min="12292" max="12292" width="5.5703125" style="89" customWidth="1"/>
    <col min="12293" max="12309" width="9.5703125" style="89" customWidth="1"/>
    <col min="12310" max="12310" width="2.5703125" style="89" customWidth="1"/>
    <col min="12311" max="12312" width="5.5703125" style="89" customWidth="1"/>
    <col min="12313" max="12313" width="11.42578125" style="89" hidden="1" customWidth="1"/>
    <col min="12314" max="12545" width="11.42578125" style="89" hidden="1"/>
    <col min="12546" max="12546" width="6.140625" style="89" customWidth="1"/>
    <col min="12547" max="12547" width="9" style="89" customWidth="1"/>
    <col min="12548" max="12548" width="5.5703125" style="89" customWidth="1"/>
    <col min="12549" max="12565" width="9.5703125" style="89" customWidth="1"/>
    <col min="12566" max="12566" width="2.5703125" style="89" customWidth="1"/>
    <col min="12567" max="12568" width="5.5703125" style="89" customWidth="1"/>
    <col min="12569" max="12569" width="11.42578125" style="89" hidden="1" customWidth="1"/>
    <col min="12570" max="12801" width="11.42578125" style="89" hidden="1"/>
    <col min="12802" max="12802" width="6.140625" style="89" customWidth="1"/>
    <col min="12803" max="12803" width="9" style="89" customWidth="1"/>
    <col min="12804" max="12804" width="5.5703125" style="89" customWidth="1"/>
    <col min="12805" max="12821" width="9.5703125" style="89" customWidth="1"/>
    <col min="12822" max="12822" width="2.5703125" style="89" customWidth="1"/>
    <col min="12823" max="12824" width="5.5703125" style="89" customWidth="1"/>
    <col min="12825" max="12825" width="11.42578125" style="89" hidden="1" customWidth="1"/>
    <col min="12826" max="13057" width="11.42578125" style="89" hidden="1"/>
    <col min="13058" max="13058" width="6.140625" style="89" customWidth="1"/>
    <col min="13059" max="13059" width="9" style="89" customWidth="1"/>
    <col min="13060" max="13060" width="5.5703125" style="89" customWidth="1"/>
    <col min="13061" max="13077" width="9.5703125" style="89" customWidth="1"/>
    <col min="13078" max="13078" width="2.5703125" style="89" customWidth="1"/>
    <col min="13079" max="13080" width="5.5703125" style="89" customWidth="1"/>
    <col min="13081" max="13081" width="11.42578125" style="89" hidden="1" customWidth="1"/>
    <col min="13082" max="13313" width="11.42578125" style="89" hidden="1"/>
    <col min="13314" max="13314" width="6.140625" style="89" customWidth="1"/>
    <col min="13315" max="13315" width="9" style="89" customWidth="1"/>
    <col min="13316" max="13316" width="5.5703125" style="89" customWidth="1"/>
    <col min="13317" max="13333" width="9.5703125" style="89" customWidth="1"/>
    <col min="13334" max="13334" width="2.5703125" style="89" customWidth="1"/>
    <col min="13335" max="13336" width="5.5703125" style="89" customWidth="1"/>
    <col min="13337" max="13337" width="11.42578125" style="89" hidden="1" customWidth="1"/>
    <col min="13338" max="13569" width="11.42578125" style="89" hidden="1"/>
    <col min="13570" max="13570" width="6.140625" style="89" customWidth="1"/>
    <col min="13571" max="13571" width="9" style="89" customWidth="1"/>
    <col min="13572" max="13572" width="5.5703125" style="89" customWidth="1"/>
    <col min="13573" max="13589" width="9.5703125" style="89" customWidth="1"/>
    <col min="13590" max="13590" width="2.5703125" style="89" customWidth="1"/>
    <col min="13591" max="13592" width="5.5703125" style="89" customWidth="1"/>
    <col min="13593" max="13593" width="11.42578125" style="89" hidden="1" customWidth="1"/>
    <col min="13594" max="13825" width="11.42578125" style="89" hidden="1"/>
    <col min="13826" max="13826" width="6.140625" style="89" customWidth="1"/>
    <col min="13827" max="13827" width="9" style="89" customWidth="1"/>
    <col min="13828" max="13828" width="5.5703125" style="89" customWidth="1"/>
    <col min="13829" max="13845" width="9.5703125" style="89" customWidth="1"/>
    <col min="13846" max="13846" width="2.5703125" style="89" customWidth="1"/>
    <col min="13847" max="13848" width="5.5703125" style="89" customWidth="1"/>
    <col min="13849" max="13849" width="11.42578125" style="89" hidden="1" customWidth="1"/>
    <col min="13850" max="14081" width="11.42578125" style="89" hidden="1"/>
    <col min="14082" max="14082" width="6.140625" style="89" customWidth="1"/>
    <col min="14083" max="14083" width="9" style="89" customWidth="1"/>
    <col min="14084" max="14084" width="5.5703125" style="89" customWidth="1"/>
    <col min="14085" max="14101" width="9.5703125" style="89" customWidth="1"/>
    <col min="14102" max="14102" width="2.5703125" style="89" customWidth="1"/>
    <col min="14103" max="14104" width="5.5703125" style="89" customWidth="1"/>
    <col min="14105" max="14105" width="11.42578125" style="89" hidden="1" customWidth="1"/>
    <col min="14106" max="14337" width="11.42578125" style="89" hidden="1"/>
    <col min="14338" max="14338" width="6.140625" style="89" customWidth="1"/>
    <col min="14339" max="14339" width="9" style="89" customWidth="1"/>
    <col min="14340" max="14340" width="5.5703125" style="89" customWidth="1"/>
    <col min="14341" max="14357" width="9.5703125" style="89" customWidth="1"/>
    <col min="14358" max="14358" width="2.5703125" style="89" customWidth="1"/>
    <col min="14359" max="14360" width="5.5703125" style="89" customWidth="1"/>
    <col min="14361" max="14361" width="11.42578125" style="89" hidden="1" customWidth="1"/>
    <col min="14362" max="14593" width="11.42578125" style="89" hidden="1"/>
    <col min="14594" max="14594" width="6.140625" style="89" customWidth="1"/>
    <col min="14595" max="14595" width="9" style="89" customWidth="1"/>
    <col min="14596" max="14596" width="5.5703125" style="89" customWidth="1"/>
    <col min="14597" max="14613" width="9.5703125" style="89" customWidth="1"/>
    <col min="14614" max="14614" width="2.5703125" style="89" customWidth="1"/>
    <col min="14615" max="14616" width="5.5703125" style="89" customWidth="1"/>
    <col min="14617" max="14617" width="11.42578125" style="89" hidden="1" customWidth="1"/>
    <col min="14618" max="14849" width="11.42578125" style="89" hidden="1"/>
    <col min="14850" max="14850" width="6.140625" style="89" customWidth="1"/>
    <col min="14851" max="14851" width="9" style="89" customWidth="1"/>
    <col min="14852" max="14852" width="5.5703125" style="89" customWidth="1"/>
    <col min="14853" max="14869" width="9.5703125" style="89" customWidth="1"/>
    <col min="14870" max="14870" width="2.5703125" style="89" customWidth="1"/>
    <col min="14871" max="14872" width="5.5703125" style="89" customWidth="1"/>
    <col min="14873" max="14873" width="11.42578125" style="89" hidden="1" customWidth="1"/>
    <col min="14874" max="15105" width="11.42578125" style="89" hidden="1"/>
    <col min="15106" max="15106" width="6.140625" style="89" customWidth="1"/>
    <col min="15107" max="15107" width="9" style="89" customWidth="1"/>
    <col min="15108" max="15108" width="5.5703125" style="89" customWidth="1"/>
    <col min="15109" max="15125" width="9.5703125" style="89" customWidth="1"/>
    <col min="15126" max="15126" width="2.5703125" style="89" customWidth="1"/>
    <col min="15127" max="15128" width="5.5703125" style="89" customWidth="1"/>
    <col min="15129" max="15129" width="11.42578125" style="89" hidden="1" customWidth="1"/>
    <col min="15130" max="15361" width="11.42578125" style="89" hidden="1"/>
    <col min="15362" max="15362" width="6.140625" style="89" customWidth="1"/>
    <col min="15363" max="15363" width="9" style="89" customWidth="1"/>
    <col min="15364" max="15364" width="5.5703125" style="89" customWidth="1"/>
    <col min="15365" max="15381" width="9.5703125" style="89" customWidth="1"/>
    <col min="15382" max="15382" width="2.5703125" style="89" customWidth="1"/>
    <col min="15383" max="15384" width="5.5703125" style="89" customWidth="1"/>
    <col min="15385" max="15385" width="11.42578125" style="89" hidden="1" customWidth="1"/>
    <col min="15386" max="15617" width="11.42578125" style="89" hidden="1"/>
    <col min="15618" max="15618" width="6.140625" style="89" customWidth="1"/>
    <col min="15619" max="15619" width="9" style="89" customWidth="1"/>
    <col min="15620" max="15620" width="5.5703125" style="89" customWidth="1"/>
    <col min="15621" max="15637" width="9.5703125" style="89" customWidth="1"/>
    <col min="15638" max="15638" width="2.5703125" style="89" customWidth="1"/>
    <col min="15639" max="15640" width="5.5703125" style="89" customWidth="1"/>
    <col min="15641" max="15641" width="11.42578125" style="89" hidden="1" customWidth="1"/>
    <col min="15642" max="15873" width="11.42578125" style="89" hidden="1"/>
    <col min="15874" max="15874" width="6.140625" style="89" customWidth="1"/>
    <col min="15875" max="15875" width="9" style="89" customWidth="1"/>
    <col min="15876" max="15876" width="5.5703125" style="89" customWidth="1"/>
    <col min="15877" max="15893" width="9.5703125" style="89" customWidth="1"/>
    <col min="15894" max="15894" width="2.5703125" style="89" customWidth="1"/>
    <col min="15895" max="15896" width="5.5703125" style="89" customWidth="1"/>
    <col min="15897" max="15897" width="11.42578125" style="89" hidden="1" customWidth="1"/>
    <col min="15898" max="16129" width="11.42578125" style="89" hidden="1"/>
    <col min="16130" max="16130" width="6.140625" style="89" customWidth="1"/>
    <col min="16131" max="16131" width="9" style="89" customWidth="1"/>
    <col min="16132" max="16132" width="5.5703125" style="89" customWidth="1"/>
    <col min="16133" max="16149" width="9.5703125" style="89" customWidth="1"/>
    <col min="16150" max="16150" width="2.5703125" style="89" customWidth="1"/>
    <col min="16151" max="16152" width="5.5703125" style="89" customWidth="1"/>
    <col min="16153" max="16153" width="11.42578125" style="89" hidden="1" customWidth="1"/>
    <col min="16154" max="16384" width="11.42578125" style="89" hidden="1"/>
  </cols>
  <sheetData>
    <row r="1" spans="1:783 12825:16152" x14ac:dyDescent="0.25">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25">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25">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25">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75" x14ac:dyDescent="0.25">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25">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25">
      <c r="A7" s="1510"/>
      <c r="B7" s="535"/>
      <c r="C7" s="535"/>
      <c r="D7" s="535"/>
      <c r="E7" s="535"/>
      <c r="F7" s="1517"/>
      <c r="G7" s="1518"/>
      <c r="H7" s="1517"/>
      <c r="I7" s="1517"/>
      <c r="J7" s="1517"/>
      <c r="K7" s="1517"/>
      <c r="L7" s="1517"/>
      <c r="M7" s="1517"/>
      <c r="N7" s="1517"/>
      <c r="O7" s="1517"/>
      <c r="P7" s="1517"/>
      <c r="Q7" s="1517"/>
      <c r="R7" s="1899"/>
      <c r="S7" s="1899"/>
      <c r="T7" s="1899"/>
      <c r="U7" s="1899"/>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25">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25">
      <c r="A9" s="1510"/>
      <c r="B9" s="535"/>
      <c r="C9" s="1900" t="s">
        <v>648</v>
      </c>
      <c r="D9" s="1900"/>
      <c r="E9" s="1900"/>
      <c r="F9" s="1900"/>
      <c r="G9" s="1900"/>
      <c r="H9" s="1900"/>
      <c r="I9" s="1900"/>
      <c r="J9" s="1900"/>
      <c r="K9" s="1900"/>
      <c r="L9" s="1900"/>
      <c r="M9" s="1900"/>
      <c r="N9" s="1900"/>
      <c r="O9" s="1900"/>
      <c r="P9" s="1900"/>
      <c r="Q9" s="1900"/>
      <c r="R9" s="1900"/>
      <c r="S9" s="1900"/>
      <c r="T9" s="1900"/>
      <c r="U9" s="1900"/>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25">
      <c r="A10" s="1510"/>
      <c r="B10" s="535"/>
      <c r="C10" s="1900"/>
      <c r="D10" s="1900"/>
      <c r="E10" s="1900"/>
      <c r="F10" s="1900"/>
      <c r="G10" s="1900"/>
      <c r="H10" s="1900"/>
      <c r="I10" s="1900"/>
      <c r="J10" s="1900"/>
      <c r="K10" s="1900"/>
      <c r="L10" s="1900"/>
      <c r="M10" s="1900"/>
      <c r="N10" s="1900"/>
      <c r="O10" s="1900"/>
      <c r="P10" s="1900"/>
      <c r="Q10" s="1900"/>
      <c r="R10" s="1900"/>
      <c r="S10" s="1900"/>
      <c r="T10" s="1900"/>
      <c r="U10" s="1900"/>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25">
      <c r="A11" s="1510"/>
      <c r="B11" s="535"/>
      <c r="C11" s="1900"/>
      <c r="D11" s="1900"/>
      <c r="E11" s="1900"/>
      <c r="F11" s="1900"/>
      <c r="G11" s="1900"/>
      <c r="H11" s="1900"/>
      <c r="I11" s="1900"/>
      <c r="J11" s="1900"/>
      <c r="K11" s="1900"/>
      <c r="L11" s="1900"/>
      <c r="M11" s="1900"/>
      <c r="N11" s="1900"/>
      <c r="O11" s="1900"/>
      <c r="P11" s="1900"/>
      <c r="Q11" s="1900"/>
      <c r="R11" s="1900"/>
      <c r="S11" s="1900"/>
      <c r="T11" s="1900"/>
      <c r="U11" s="1900"/>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25">
      <c r="A12" s="1510"/>
      <c r="B12" s="535"/>
      <c r="C12" s="1900"/>
      <c r="D12" s="1900"/>
      <c r="E12" s="1900"/>
      <c r="F12" s="1900"/>
      <c r="G12" s="1900"/>
      <c r="H12" s="1900"/>
      <c r="I12" s="1900"/>
      <c r="J12" s="1900"/>
      <c r="K12" s="1900"/>
      <c r="L12" s="1900"/>
      <c r="M12" s="1900"/>
      <c r="N12" s="1900"/>
      <c r="O12" s="1900"/>
      <c r="P12" s="1900"/>
      <c r="Q12" s="1900"/>
      <c r="R12" s="1900"/>
      <c r="S12" s="1900"/>
      <c r="T12" s="1900"/>
      <c r="U12" s="1900"/>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25">
      <c r="A13" s="1510"/>
      <c r="B13" s="535"/>
      <c r="C13" s="1900"/>
      <c r="D13" s="1900"/>
      <c r="E13" s="1900"/>
      <c r="F13" s="1900"/>
      <c r="G13" s="1900"/>
      <c r="H13" s="1900"/>
      <c r="I13" s="1900"/>
      <c r="J13" s="1900"/>
      <c r="K13" s="1900"/>
      <c r="L13" s="1900"/>
      <c r="M13" s="1900"/>
      <c r="N13" s="1900"/>
      <c r="O13" s="1900"/>
      <c r="P13" s="1900"/>
      <c r="Q13" s="1900"/>
      <c r="R13" s="1900"/>
      <c r="S13" s="1900"/>
      <c r="T13" s="1900"/>
      <c r="U13" s="1900"/>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25">
      <c r="A14" s="1510"/>
      <c r="B14" s="535"/>
      <c r="C14" s="1900"/>
      <c r="D14" s="1900"/>
      <c r="E14" s="1900"/>
      <c r="F14" s="1900"/>
      <c r="G14" s="1900"/>
      <c r="H14" s="1900"/>
      <c r="I14" s="1900"/>
      <c r="J14" s="1900"/>
      <c r="K14" s="1900"/>
      <c r="L14" s="1900"/>
      <c r="M14" s="1900"/>
      <c r="N14" s="1900"/>
      <c r="O14" s="1900"/>
      <c r="P14" s="1900"/>
      <c r="Q14" s="1900"/>
      <c r="R14" s="1900"/>
      <c r="S14" s="1900"/>
      <c r="T14" s="1900"/>
      <c r="U14" s="1900"/>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25">
      <c r="A15" s="1510"/>
      <c r="B15" s="535"/>
      <c r="C15" s="1900"/>
      <c r="D15" s="1900"/>
      <c r="E15" s="1900"/>
      <c r="F15" s="1900"/>
      <c r="G15" s="1900"/>
      <c r="H15" s="1900"/>
      <c r="I15" s="1900"/>
      <c r="J15" s="1900"/>
      <c r="K15" s="1900"/>
      <c r="L15" s="1900"/>
      <c r="M15" s="1900"/>
      <c r="N15" s="1900"/>
      <c r="O15" s="1900"/>
      <c r="P15" s="1900"/>
      <c r="Q15" s="1900"/>
      <c r="R15" s="1900"/>
      <c r="S15" s="1900"/>
      <c r="T15" s="1900"/>
      <c r="U15" s="1900"/>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25">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25">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25">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499999999999993" customHeight="1" x14ac:dyDescent="0.25">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25">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25">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499999999999993" customHeight="1" x14ac:dyDescent="0.25">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25">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5" customHeight="1" x14ac:dyDescent="0.25">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75" x14ac:dyDescent="0.25">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499999999999993" customHeight="1" x14ac:dyDescent="0.25">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25">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25">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25">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25">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25">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topLeftCell="A52" zoomScale="70" zoomScaleNormal="70" workbookViewId="0">
      <selection activeCell="E65" sqref="E65"/>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8.42578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7" width="14.5703125" style="66"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4.5703125" style="66" hidden="1" customWidth="1"/>
    <col min="60" max="60" width="14.5703125" style="67" hidden="1" customWidth="1"/>
    <col min="61" max="61" width="51.140625" style="70" hidden="1" customWidth="1"/>
    <col min="62" max="62" width="18.5703125" style="111" hidden="1" customWidth="1"/>
    <col min="63" max="64" width="16.5703125" style="111" hidden="1" customWidth="1"/>
    <col min="65" max="66" width="11.5703125" style="105" hidden="1" customWidth="1"/>
    <col min="67" max="67" width="18.42578125" style="105" hidden="1" customWidth="1"/>
    <col min="68" max="68" width="16.42578125" style="111" hidden="1" customWidth="1"/>
    <col min="69" max="69" width="16" style="111" hidden="1" customWidth="1"/>
    <col min="70" max="70" width="13.42578125" style="111" hidden="1" customWidth="1"/>
    <col min="71" max="72" width="11.5703125" style="111" hidden="1" customWidth="1"/>
    <col min="73" max="73" width="14.85546875" style="111" hidden="1" customWidth="1"/>
    <col min="74" max="78" width="11.5703125" style="111" hidden="1" customWidth="1"/>
    <col min="79" max="79" width="14.85546875" style="111" hidden="1" customWidth="1"/>
    <col min="80" max="80" width="11.5703125" style="112" hidden="1" customWidth="1"/>
    <col min="81" max="82" width="11.5703125" style="111" hidden="1" customWidth="1"/>
    <col min="83"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102" width="11.570312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35"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25">
      <c r="A2" s="13"/>
      <c r="B2" s="2233" t="s">
        <v>1288</v>
      </c>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33"/>
      <c r="C3" s="2233"/>
      <c r="D3" s="2233"/>
      <c r="E3" s="2233"/>
      <c r="F3" s="2233"/>
      <c r="G3" s="2233"/>
      <c r="H3" s="2233"/>
      <c r="I3" s="2233"/>
      <c r="J3" s="2233"/>
      <c r="K3" s="2233"/>
      <c r="L3" s="2233"/>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c r="AT3" s="2233"/>
      <c r="AU3" s="2233"/>
      <c r="AV3" s="2233"/>
      <c r="AW3" s="2233"/>
      <c r="AX3" s="2233"/>
      <c r="AY3" s="2233"/>
      <c r="AZ3" s="2233"/>
      <c r="BA3" s="2233"/>
      <c r="BB3" s="2233"/>
      <c r="BC3" s="2233"/>
      <c r="BD3" s="2233"/>
      <c r="BE3" s="2233"/>
      <c r="BF3" s="2233"/>
      <c r="BG3" s="2233"/>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25">
      <c r="A5" s="13"/>
      <c r="B5" s="2234" t="s">
        <v>645</v>
      </c>
      <c r="C5" s="2234"/>
      <c r="D5" s="2234"/>
      <c r="E5" s="2234"/>
      <c r="F5" s="2234"/>
      <c r="G5" s="2234"/>
      <c r="H5" s="2234"/>
      <c r="I5" s="2234"/>
      <c r="J5" s="2234"/>
      <c r="K5" s="2234"/>
      <c r="L5" s="2234"/>
      <c r="M5" s="2234"/>
      <c r="N5" s="2234"/>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25">
      <c r="A6" s="13"/>
      <c r="B6" s="620" t="s">
        <v>17</v>
      </c>
      <c r="C6" s="1534">
        <f>AGROPECUARIO!C6</f>
        <v>0</v>
      </c>
      <c r="D6" s="620" t="s">
        <v>16</v>
      </c>
      <c r="E6" s="2088">
        <f>AGROPECUARIO!E6</f>
        <v>0</v>
      </c>
      <c r="F6" s="2088"/>
      <c r="G6" s="2088"/>
      <c r="H6" s="2088"/>
      <c r="I6" s="2088"/>
      <c r="J6" s="2088"/>
      <c r="K6" s="2088"/>
      <c r="L6" s="2088"/>
      <c r="M6" s="2088"/>
      <c r="N6" s="2088"/>
      <c r="O6" s="2088"/>
      <c r="P6" s="2088"/>
      <c r="Q6" s="2088"/>
      <c r="R6" s="2088"/>
      <c r="S6" s="2088"/>
      <c r="T6" s="2088"/>
      <c r="U6" s="2088"/>
      <c r="V6" s="2088"/>
      <c r="W6" s="2088"/>
      <c r="X6" s="2088"/>
      <c r="Y6" s="2088"/>
      <c r="Z6" s="2088"/>
      <c r="AA6" s="2088"/>
      <c r="AB6" s="2088"/>
      <c r="AC6" s="2088"/>
      <c r="AD6" s="2088"/>
      <c r="AE6" s="2088"/>
      <c r="AF6" s="2088"/>
      <c r="AG6" s="2088"/>
      <c r="AH6" s="2088"/>
      <c r="AI6" s="2088"/>
      <c r="AJ6" s="2088"/>
      <c r="AK6" s="2088"/>
      <c r="AL6" s="2088"/>
      <c r="AM6" s="2088"/>
      <c r="AN6" s="2088"/>
      <c r="AO6" s="2088"/>
      <c r="AP6" s="2088"/>
      <c r="AQ6" s="2088"/>
      <c r="AR6" s="2088"/>
      <c r="AS6" s="2088"/>
      <c r="AT6" s="2088"/>
      <c r="AU6" s="2088"/>
      <c r="AV6" s="2088"/>
      <c r="AW6" s="2088"/>
      <c r="AX6" s="2088"/>
      <c r="AY6" s="2088"/>
      <c r="AZ6" s="2088"/>
      <c r="BA6" s="2088"/>
      <c r="BB6" s="2088"/>
      <c r="BC6" s="2088"/>
      <c r="BD6" s="2088"/>
      <c r="BE6" s="2088"/>
      <c r="BF6" s="2088"/>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25">
      <c r="A7" s="13"/>
      <c r="B7" s="620" t="s">
        <v>646</v>
      </c>
      <c r="C7" s="1534">
        <f>AGROPECUARIO!C7</f>
        <v>0</v>
      </c>
      <c r="D7" s="620" t="s">
        <v>17</v>
      </c>
      <c r="E7" s="2088">
        <f>AGROPECUARIO!E7</f>
        <v>0</v>
      </c>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c r="AP7" s="2088"/>
      <c r="AQ7" s="2088"/>
      <c r="AR7" s="2088"/>
      <c r="AS7" s="2088"/>
      <c r="AT7" s="2088"/>
      <c r="AU7" s="2088"/>
      <c r="AV7" s="2088"/>
      <c r="AW7" s="2088"/>
      <c r="AX7" s="2088"/>
      <c r="AY7" s="2088"/>
      <c r="AZ7" s="2088"/>
      <c r="BA7" s="2088"/>
      <c r="BB7" s="2088"/>
      <c r="BC7" s="2088"/>
      <c r="BD7" s="2088"/>
      <c r="BE7" s="2088"/>
      <c r="BF7" s="2088"/>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620" t="s">
        <v>18</v>
      </c>
      <c r="C8" s="1534">
        <f>AGROPECUARIO!C8</f>
        <v>0</v>
      </c>
      <c r="D8" s="620" t="s">
        <v>19</v>
      </c>
      <c r="E8" s="2088">
        <f>AGROPECUARIO!E8</f>
        <v>0</v>
      </c>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2088"/>
      <c r="AV8" s="2088"/>
      <c r="AW8" s="2088"/>
      <c r="AX8" s="2088"/>
      <c r="AY8" s="2088"/>
      <c r="AZ8" s="2088"/>
      <c r="BA8" s="2088"/>
      <c r="BB8" s="2088"/>
      <c r="BC8" s="2088"/>
      <c r="BD8" s="2088"/>
      <c r="BE8" s="2088"/>
      <c r="BF8" s="2088"/>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620" t="s">
        <v>20</v>
      </c>
      <c r="C9" s="1534">
        <f>AGROPECUARIO!C9</f>
        <v>0</v>
      </c>
      <c r="D9" s="620" t="s">
        <v>21</v>
      </c>
      <c r="E9" s="2088">
        <f>AGROPECUARIO!E9</f>
        <v>0</v>
      </c>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2088"/>
      <c r="AN9" s="2088"/>
      <c r="AO9" s="2088"/>
      <c r="AP9" s="2088"/>
      <c r="AQ9" s="2088"/>
      <c r="AR9" s="2088"/>
      <c r="AS9" s="2088"/>
      <c r="AT9" s="2088"/>
      <c r="AU9" s="2088"/>
      <c r="AV9" s="2088"/>
      <c r="AW9" s="2088"/>
      <c r="AX9" s="2088"/>
      <c r="AY9" s="2088"/>
      <c r="AZ9" s="2088"/>
      <c r="BA9" s="2088"/>
      <c r="BB9" s="2088"/>
      <c r="BC9" s="2088"/>
      <c r="BD9" s="2088"/>
      <c r="BE9" s="2088"/>
      <c r="BF9" s="2088"/>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620" t="s">
        <v>121</v>
      </c>
      <c r="C10" s="1534">
        <f>AGROPECUARIO!C10</f>
        <v>0</v>
      </c>
      <c r="D10" s="620" t="s">
        <v>22</v>
      </c>
      <c r="E10" s="2088">
        <f>AGROPECUARIO!E10</f>
        <v>0</v>
      </c>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8"/>
      <c r="AM10" s="2088"/>
      <c r="AN10" s="2088"/>
      <c r="AO10" s="2088"/>
      <c r="AP10" s="2088"/>
      <c r="AQ10" s="2088"/>
      <c r="AR10" s="2088"/>
      <c r="AS10" s="2088"/>
      <c r="AT10" s="2088"/>
      <c r="AU10" s="2088"/>
      <c r="AV10" s="2088"/>
      <c r="AW10" s="2088"/>
      <c r="AX10" s="2088"/>
      <c r="AY10" s="2088"/>
      <c r="AZ10" s="2088"/>
      <c r="BA10" s="2088"/>
      <c r="BB10" s="2088"/>
      <c r="BC10" s="2088"/>
      <c r="BD10" s="2088"/>
      <c r="BE10" s="2088"/>
      <c r="BF10" s="2088"/>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96" t="s">
        <v>23</v>
      </c>
      <c r="C12" s="2239" t="s">
        <v>1799</v>
      </c>
      <c r="D12" s="2240"/>
      <c r="E12" s="2240"/>
      <c r="F12" s="2240"/>
      <c r="G12" s="2240"/>
      <c r="H12" s="2240"/>
      <c r="I12" s="2240"/>
      <c r="J12" s="2240"/>
      <c r="K12" s="2240"/>
      <c r="L12" s="2240"/>
      <c r="M12" s="2240"/>
      <c r="N12" s="2240"/>
      <c r="O12" s="2240"/>
      <c r="P12" s="2240"/>
      <c r="Q12" s="2240"/>
      <c r="R12" s="2240"/>
      <c r="S12" s="2240"/>
      <c r="T12" s="224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c r="AT12" s="2240"/>
      <c r="AU12" s="2240"/>
      <c r="AV12" s="2240"/>
      <c r="AW12" s="2240"/>
      <c r="AX12" s="2240"/>
      <c r="AY12" s="2240"/>
      <c r="AZ12" s="2240"/>
      <c r="BA12" s="2240"/>
      <c r="BB12" s="2240"/>
      <c r="BC12" s="2240"/>
      <c r="BD12" s="2240"/>
      <c r="BE12" s="2240"/>
      <c r="BF12" s="2240"/>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3499999999999996" customHeight="1" thickBot="1" x14ac:dyDescent="0.3">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26" t="s">
        <v>1801</v>
      </c>
      <c r="C14" s="2227"/>
      <c r="D14" s="2227"/>
      <c r="E14" s="2227"/>
      <c r="F14" s="2227"/>
      <c r="G14" s="2227"/>
      <c r="H14" s="2227"/>
      <c r="I14" s="2227"/>
      <c r="J14" s="2227"/>
      <c r="K14" s="2227"/>
      <c r="L14" s="2227"/>
      <c r="M14" s="2227"/>
      <c r="N14" s="2227"/>
      <c r="O14" s="2227"/>
      <c r="P14" s="2227"/>
      <c r="Q14" s="2227"/>
      <c r="R14" s="2227"/>
      <c r="S14" s="2227"/>
      <c r="T14" s="2227"/>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c r="AT14" s="2227"/>
      <c r="AU14" s="2227"/>
      <c r="AV14" s="2227"/>
      <c r="AW14" s="2227"/>
      <c r="AX14" s="2227"/>
      <c r="AY14" s="2227"/>
      <c r="AZ14" s="2227"/>
      <c r="BA14" s="2227"/>
      <c r="BB14" s="2227"/>
      <c r="BC14" s="2227"/>
      <c r="BD14" s="2227"/>
      <c r="BE14" s="2227"/>
      <c r="BF14" s="2227"/>
      <c r="BG14" s="2228"/>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19" t="s">
        <v>283</v>
      </c>
      <c r="C15" s="2214" t="s">
        <v>287</v>
      </c>
      <c r="D15" s="2214" t="s">
        <v>25</v>
      </c>
      <c r="E15" s="2214"/>
      <c r="F15" s="2214"/>
      <c r="G15" s="2214"/>
      <c r="H15" s="2214"/>
      <c r="I15" s="2214"/>
      <c r="J15" s="2214"/>
      <c r="K15" s="2214"/>
      <c r="L15" s="2214"/>
      <c r="M15" s="2214"/>
      <c r="N15" s="2214"/>
      <c r="O15" s="2214"/>
      <c r="P15" s="2214"/>
      <c r="Q15" s="2214"/>
      <c r="R15" s="2214"/>
      <c r="S15" s="2214" t="s">
        <v>193</v>
      </c>
      <c r="T15" s="2214"/>
      <c r="U15" s="2214"/>
      <c r="V15" s="2214"/>
      <c r="W15" s="2214"/>
      <c r="X15" s="2220" t="s">
        <v>201</v>
      </c>
      <c r="Y15" s="2220"/>
      <c r="Z15" s="2220"/>
      <c r="AA15" s="2220"/>
      <c r="AB15" s="2220"/>
      <c r="AC15" s="2220"/>
      <c r="AD15" s="2220"/>
      <c r="AE15" s="2220" t="s">
        <v>200</v>
      </c>
      <c r="AF15" s="2220"/>
      <c r="AG15" s="2220"/>
      <c r="AH15" s="2220"/>
      <c r="AI15" s="2220"/>
      <c r="AJ15" s="2220"/>
      <c r="AK15" s="2220"/>
      <c r="AL15" s="2220" t="s">
        <v>199</v>
      </c>
      <c r="AM15" s="2220"/>
      <c r="AN15" s="2220"/>
      <c r="AO15" s="2220"/>
      <c r="AP15" s="2220"/>
      <c r="AQ15" s="2220"/>
      <c r="AR15" s="2220"/>
      <c r="AS15" s="2220" t="s">
        <v>362</v>
      </c>
      <c r="AT15" s="2220"/>
      <c r="AU15" s="2220"/>
      <c r="AV15" s="2220"/>
      <c r="AW15" s="2220"/>
      <c r="AX15" s="2220"/>
      <c r="AY15" s="2220" t="s">
        <v>198</v>
      </c>
      <c r="AZ15" s="2220"/>
      <c r="BA15" s="2220"/>
      <c r="BB15" s="2220"/>
      <c r="BC15" s="2220"/>
      <c r="BD15" s="2220"/>
      <c r="BE15" s="2220"/>
      <c r="BF15" s="2214" t="s">
        <v>604</v>
      </c>
      <c r="BG15" s="2222"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25">
      <c r="A16" s="13"/>
      <c r="B16" s="2219"/>
      <c r="C16" s="2214"/>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21" t="s">
        <v>194</v>
      </c>
      <c r="Y16" s="2221"/>
      <c r="Z16" s="962" t="s">
        <v>202</v>
      </c>
      <c r="AA16" s="505" t="s">
        <v>603</v>
      </c>
      <c r="AB16" s="505" t="s">
        <v>615</v>
      </c>
      <c r="AC16" s="962" t="s">
        <v>203</v>
      </c>
      <c r="AD16" s="505" t="s">
        <v>294</v>
      </c>
      <c r="AE16" s="2221" t="s">
        <v>195</v>
      </c>
      <c r="AF16" s="2221"/>
      <c r="AG16" s="504" t="s">
        <v>204</v>
      </c>
      <c r="AH16" s="506" t="s">
        <v>616</v>
      </c>
      <c r="AI16" s="506" t="s">
        <v>617</v>
      </c>
      <c r="AJ16" s="962" t="s">
        <v>205</v>
      </c>
      <c r="AK16" s="505" t="s">
        <v>294</v>
      </c>
      <c r="AL16" s="2221" t="s">
        <v>196</v>
      </c>
      <c r="AM16" s="2221"/>
      <c r="AN16" s="962" t="s">
        <v>206</v>
      </c>
      <c r="AO16" s="962" t="s">
        <v>618</v>
      </c>
      <c r="AP16" s="962" t="s">
        <v>619</v>
      </c>
      <c r="AQ16" s="962" t="s">
        <v>207</v>
      </c>
      <c r="AR16" s="505" t="s">
        <v>294</v>
      </c>
      <c r="AS16" s="2221" t="s">
        <v>620</v>
      </c>
      <c r="AT16" s="2221"/>
      <c r="AU16" s="504" t="s">
        <v>364</v>
      </c>
      <c r="AV16" s="505" t="s">
        <v>621</v>
      </c>
      <c r="AW16" s="962" t="s">
        <v>363</v>
      </c>
      <c r="AX16" s="505" t="s">
        <v>294</v>
      </c>
      <c r="AY16" s="2221" t="s">
        <v>197</v>
      </c>
      <c r="AZ16" s="2221"/>
      <c r="BA16" s="962" t="s">
        <v>208</v>
      </c>
      <c r="BB16" s="505" t="s">
        <v>622</v>
      </c>
      <c r="BC16" s="505" t="s">
        <v>623</v>
      </c>
      <c r="BD16" s="962" t="s">
        <v>209</v>
      </c>
      <c r="BE16" s="505" t="s">
        <v>294</v>
      </c>
      <c r="BF16" s="2214"/>
      <c r="BG16" s="2222"/>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25">
      <c r="A17" s="13"/>
      <c r="B17" s="2215"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7.100000000000001" customHeight="1" x14ac:dyDescent="0.25">
      <c r="A18" s="13"/>
      <c r="B18" s="2215"/>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15"/>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7" customHeight="1" x14ac:dyDescent="0.25">
      <c r="A20" s="13"/>
      <c r="B20" s="2215"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15"/>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15"/>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15"/>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25">
      <c r="A24" s="13"/>
      <c r="B24" s="2215"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7.100000000000001" customHeight="1" x14ac:dyDescent="0.25">
      <c r="A25" s="13"/>
      <c r="B25" s="2215"/>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15"/>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15"/>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16" t="s">
        <v>1802</v>
      </c>
      <c r="C29" s="2217"/>
      <c r="D29" s="2217"/>
      <c r="E29" s="2217"/>
      <c r="F29" s="2217"/>
      <c r="G29" s="2217"/>
      <c r="H29" s="2217"/>
      <c r="I29" s="2217"/>
      <c r="J29" s="2217"/>
      <c r="K29" s="2217"/>
      <c r="L29" s="221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17"/>
      <c r="AT29" s="2217"/>
      <c r="AU29" s="2217"/>
      <c r="AV29" s="2217"/>
      <c r="AW29" s="2217"/>
      <c r="AX29" s="2217"/>
      <c r="AY29" s="2217"/>
      <c r="AZ29" s="2217"/>
      <c r="BA29" s="2217"/>
      <c r="BB29" s="2217"/>
      <c r="BC29" s="2217"/>
      <c r="BD29" s="2217"/>
      <c r="BE29" s="2217"/>
      <c r="BF29" s="2218"/>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19" t="s">
        <v>283</v>
      </c>
      <c r="C30" s="2214" t="s">
        <v>287</v>
      </c>
      <c r="D30" s="2214" t="s">
        <v>25</v>
      </c>
      <c r="E30" s="2214"/>
      <c r="F30" s="2214"/>
      <c r="G30" s="2214"/>
      <c r="H30" s="2214"/>
      <c r="I30" s="2214"/>
      <c r="J30" s="2214"/>
      <c r="K30" s="2214"/>
      <c r="L30" s="2214"/>
      <c r="M30" s="2214"/>
      <c r="N30" s="2214"/>
      <c r="O30" s="2214"/>
      <c r="P30" s="2214"/>
      <c r="Q30" s="2214"/>
      <c r="R30" s="2214"/>
      <c r="S30" s="2214" t="s">
        <v>193</v>
      </c>
      <c r="T30" s="2214"/>
      <c r="U30" s="2214"/>
      <c r="V30" s="2214"/>
      <c r="W30" s="2214"/>
      <c r="X30" s="2220" t="s">
        <v>201</v>
      </c>
      <c r="Y30" s="2220"/>
      <c r="Z30" s="2220"/>
      <c r="AA30" s="2220"/>
      <c r="AB30" s="2220"/>
      <c r="AC30" s="2220"/>
      <c r="AD30" s="2220"/>
      <c r="AE30" s="2220" t="s">
        <v>200</v>
      </c>
      <c r="AF30" s="2220"/>
      <c r="AG30" s="2220"/>
      <c r="AH30" s="2220"/>
      <c r="AI30" s="2220"/>
      <c r="AJ30" s="2220"/>
      <c r="AK30" s="2220"/>
      <c r="AL30" s="2220" t="s">
        <v>199</v>
      </c>
      <c r="AM30" s="2220"/>
      <c r="AN30" s="2220"/>
      <c r="AO30" s="2220"/>
      <c r="AP30" s="2220"/>
      <c r="AQ30" s="2220"/>
      <c r="AR30" s="2220"/>
      <c r="AS30" s="2220" t="s">
        <v>362</v>
      </c>
      <c r="AT30" s="2220"/>
      <c r="AU30" s="2220"/>
      <c r="AV30" s="2220"/>
      <c r="AW30" s="2220"/>
      <c r="AX30" s="2220"/>
      <c r="AY30" s="2220" t="s">
        <v>198</v>
      </c>
      <c r="AZ30" s="2220"/>
      <c r="BA30" s="2220"/>
      <c r="BB30" s="2220"/>
      <c r="BC30" s="2220"/>
      <c r="BD30" s="2220"/>
      <c r="BE30" s="2220"/>
      <c r="BF30" s="2214" t="s">
        <v>604</v>
      </c>
      <c r="BG30" s="2222"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25">
      <c r="A31" s="13"/>
      <c r="B31" s="2219"/>
      <c r="C31" s="2214"/>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21" t="s">
        <v>194</v>
      </c>
      <c r="Y31" s="2221"/>
      <c r="Z31" s="962" t="s">
        <v>202</v>
      </c>
      <c r="AA31" s="505" t="s">
        <v>603</v>
      </c>
      <c r="AB31" s="505" t="s">
        <v>615</v>
      </c>
      <c r="AC31" s="962" t="s">
        <v>203</v>
      </c>
      <c r="AD31" s="505" t="s">
        <v>294</v>
      </c>
      <c r="AE31" s="2221" t="s">
        <v>195</v>
      </c>
      <c r="AF31" s="2221"/>
      <c r="AG31" s="504" t="s">
        <v>204</v>
      </c>
      <c r="AH31" s="506" t="s">
        <v>616</v>
      </c>
      <c r="AI31" s="506" t="s">
        <v>617</v>
      </c>
      <c r="AJ31" s="962" t="s">
        <v>205</v>
      </c>
      <c r="AK31" s="505" t="s">
        <v>294</v>
      </c>
      <c r="AL31" s="2221" t="s">
        <v>196</v>
      </c>
      <c r="AM31" s="2221"/>
      <c r="AN31" s="962" t="s">
        <v>206</v>
      </c>
      <c r="AO31" s="962" t="s">
        <v>618</v>
      </c>
      <c r="AP31" s="962" t="s">
        <v>619</v>
      </c>
      <c r="AQ31" s="962" t="s">
        <v>207</v>
      </c>
      <c r="AR31" s="505" t="s">
        <v>294</v>
      </c>
      <c r="AS31" s="2221" t="s">
        <v>620</v>
      </c>
      <c r="AT31" s="2221"/>
      <c r="AU31" s="504" t="s">
        <v>364</v>
      </c>
      <c r="AV31" s="505" t="s">
        <v>621</v>
      </c>
      <c r="AW31" s="962" t="s">
        <v>363</v>
      </c>
      <c r="AX31" s="505" t="s">
        <v>294</v>
      </c>
      <c r="AY31" s="2221" t="s">
        <v>197</v>
      </c>
      <c r="AZ31" s="2221"/>
      <c r="BA31" s="962" t="s">
        <v>208</v>
      </c>
      <c r="BB31" s="505" t="s">
        <v>622</v>
      </c>
      <c r="BC31" s="505" t="s">
        <v>623</v>
      </c>
      <c r="BD31" s="962" t="s">
        <v>209</v>
      </c>
      <c r="BE31" s="505" t="s">
        <v>294</v>
      </c>
      <c r="BF31" s="2214"/>
      <c r="BG31" s="2222"/>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25">
      <c r="A32" s="13"/>
      <c r="B32" s="2215"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25">
      <c r="A33" s="13"/>
      <c r="B33" s="2215"/>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15"/>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15"/>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15"/>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15"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15"/>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15"/>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15"/>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96" t="s">
        <v>1286</v>
      </c>
      <c r="C45" s="2239" t="s">
        <v>1800</v>
      </c>
      <c r="D45" s="2241"/>
      <c r="E45" s="2241"/>
      <c r="F45" s="2241"/>
      <c r="G45" s="2241"/>
      <c r="H45" s="2241"/>
      <c r="I45" s="2241"/>
      <c r="J45" s="2241"/>
      <c r="K45" s="2241"/>
      <c r="L45" s="2241"/>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c r="AS45" s="2241"/>
      <c r="AT45" s="2241"/>
      <c r="AU45" s="2241"/>
      <c r="AV45" s="2241"/>
      <c r="AW45" s="2241"/>
      <c r="AX45" s="2241"/>
      <c r="AY45" s="2241"/>
      <c r="AZ45" s="2241"/>
      <c r="BA45" s="2241"/>
      <c r="BB45" s="2241"/>
      <c r="BC45" s="2241"/>
      <c r="BD45" s="2241"/>
      <c r="BE45" s="2241"/>
      <c r="BF45" s="2241"/>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25">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16" t="s">
        <v>1797</v>
      </c>
      <c r="C47" s="2242"/>
      <c r="D47" s="2242"/>
      <c r="E47" s="2242"/>
      <c r="F47" s="2242"/>
      <c r="G47" s="2242"/>
      <c r="H47" s="2242"/>
      <c r="I47" s="2242"/>
      <c r="J47" s="2242"/>
      <c r="K47" s="2242"/>
      <c r="L47" s="2242"/>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2"/>
      <c r="AQ47" s="2242"/>
      <c r="AR47" s="2242"/>
      <c r="AS47" s="2242"/>
      <c r="AT47" s="2242"/>
      <c r="AU47" s="2242"/>
      <c r="AV47" s="2242"/>
      <c r="AW47" s="2242"/>
      <c r="AX47" s="2242"/>
      <c r="AY47" s="2242"/>
      <c r="AZ47" s="2242"/>
      <c r="BA47" s="2242"/>
      <c r="BB47" s="2242"/>
      <c r="BC47" s="2242"/>
      <c r="BD47" s="2242"/>
      <c r="BE47" s="2242"/>
      <c r="BF47" s="2242"/>
      <c r="BG47" s="2243"/>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44" t="s">
        <v>283</v>
      </c>
      <c r="C48" s="2214" t="s">
        <v>287</v>
      </c>
      <c r="D48" s="2214" t="s">
        <v>25</v>
      </c>
      <c r="E48" s="2214"/>
      <c r="F48" s="2214"/>
      <c r="G48" s="2214"/>
      <c r="H48" s="2214"/>
      <c r="I48" s="2214"/>
      <c r="J48" s="2214"/>
      <c r="K48" s="2214"/>
      <c r="L48" s="2214"/>
      <c r="M48" s="2214"/>
      <c r="N48" s="2214"/>
      <c r="O48" s="2214"/>
      <c r="P48" s="2214"/>
      <c r="Q48" s="2214"/>
      <c r="R48" s="2214"/>
      <c r="S48" s="2214" t="s">
        <v>193</v>
      </c>
      <c r="T48" s="2214"/>
      <c r="U48" s="2214"/>
      <c r="V48" s="2214"/>
      <c r="W48" s="2214"/>
      <c r="X48" s="2220" t="s">
        <v>201</v>
      </c>
      <c r="Y48" s="2220"/>
      <c r="Z48" s="2220"/>
      <c r="AA48" s="2220"/>
      <c r="AB48" s="2220"/>
      <c r="AC48" s="2220"/>
      <c r="AD48" s="2220"/>
      <c r="AE48" s="2220" t="s">
        <v>200</v>
      </c>
      <c r="AF48" s="2220"/>
      <c r="AG48" s="2220"/>
      <c r="AH48" s="2220"/>
      <c r="AI48" s="2220"/>
      <c r="AJ48" s="2220"/>
      <c r="AK48" s="2220"/>
      <c r="AL48" s="2220" t="s">
        <v>199</v>
      </c>
      <c r="AM48" s="2220"/>
      <c r="AN48" s="2220"/>
      <c r="AO48" s="2220"/>
      <c r="AP48" s="2220"/>
      <c r="AQ48" s="2220"/>
      <c r="AR48" s="2220"/>
      <c r="AS48" s="2220" t="s">
        <v>362</v>
      </c>
      <c r="AT48" s="2220"/>
      <c r="AU48" s="2220"/>
      <c r="AV48" s="2220"/>
      <c r="AW48" s="2220"/>
      <c r="AX48" s="2220"/>
      <c r="AY48" s="2220" t="s">
        <v>198</v>
      </c>
      <c r="AZ48" s="2220"/>
      <c r="BA48" s="2220"/>
      <c r="BB48" s="2220"/>
      <c r="BC48" s="2220"/>
      <c r="BD48" s="2220"/>
      <c r="BE48" s="2220"/>
      <c r="BF48" s="2214" t="s">
        <v>604</v>
      </c>
      <c r="BG48" s="2222"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25">
      <c r="A49" s="13"/>
      <c r="B49" s="2245"/>
      <c r="C49" s="2214"/>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21" t="s">
        <v>194</v>
      </c>
      <c r="Y49" s="2221"/>
      <c r="Z49" s="962" t="s">
        <v>202</v>
      </c>
      <c r="AA49" s="505" t="s">
        <v>603</v>
      </c>
      <c r="AB49" s="505" t="s">
        <v>615</v>
      </c>
      <c r="AC49" s="962" t="s">
        <v>203</v>
      </c>
      <c r="AD49" s="505" t="s">
        <v>294</v>
      </c>
      <c r="AE49" s="2221" t="s">
        <v>195</v>
      </c>
      <c r="AF49" s="2221"/>
      <c r="AG49" s="504" t="s">
        <v>204</v>
      </c>
      <c r="AH49" s="506" t="s">
        <v>616</v>
      </c>
      <c r="AI49" s="506" t="s">
        <v>617</v>
      </c>
      <c r="AJ49" s="962" t="s">
        <v>205</v>
      </c>
      <c r="AK49" s="505" t="s">
        <v>294</v>
      </c>
      <c r="AL49" s="2221" t="s">
        <v>196</v>
      </c>
      <c r="AM49" s="2221"/>
      <c r="AN49" s="962" t="s">
        <v>206</v>
      </c>
      <c r="AO49" s="962" t="s">
        <v>618</v>
      </c>
      <c r="AP49" s="962" t="s">
        <v>619</v>
      </c>
      <c r="AQ49" s="962" t="s">
        <v>207</v>
      </c>
      <c r="AR49" s="505" t="s">
        <v>294</v>
      </c>
      <c r="AS49" s="2221" t="s">
        <v>620</v>
      </c>
      <c r="AT49" s="2221"/>
      <c r="AU49" s="504" t="s">
        <v>364</v>
      </c>
      <c r="AV49" s="505" t="s">
        <v>621</v>
      </c>
      <c r="AW49" s="962" t="s">
        <v>363</v>
      </c>
      <c r="AX49" s="505" t="s">
        <v>294</v>
      </c>
      <c r="AY49" s="2221" t="s">
        <v>197</v>
      </c>
      <c r="AZ49" s="2221"/>
      <c r="BA49" s="962" t="s">
        <v>208</v>
      </c>
      <c r="BB49" s="505" t="s">
        <v>622</v>
      </c>
      <c r="BC49" s="505" t="s">
        <v>623</v>
      </c>
      <c r="BD49" s="962" t="s">
        <v>209</v>
      </c>
      <c r="BE49" s="505" t="s">
        <v>294</v>
      </c>
      <c r="BF49" s="2214"/>
      <c r="BG49" s="2222"/>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5" customHeight="1" x14ac:dyDescent="0.25">
      <c r="A50" s="13"/>
      <c r="B50" s="2215" t="s">
        <v>1774</v>
      </c>
      <c r="C50" s="999" t="s">
        <v>2087</v>
      </c>
      <c r="D50" s="507" t="str">
        <f t="shared" ref="D50:D60" si="85">VLOOKUP($C50,$BI$106:$CM$488,2,FALSE)</f>
        <v>kg húmedo</v>
      </c>
      <c r="E50" s="1895">
        <v>4477.22</v>
      </c>
      <c r="F50" s="1535"/>
      <c r="G50" s="1535"/>
      <c r="H50" s="538"/>
      <c r="I50" s="538"/>
      <c r="J50" s="538"/>
      <c r="K50" s="538"/>
      <c r="L50" s="538"/>
      <c r="M50" s="538"/>
      <c r="N50" s="538"/>
      <c r="O50" s="538"/>
      <c r="P50" s="538"/>
      <c r="Q50" s="132">
        <f>SUM(E50:P50)</f>
        <v>4477.22</v>
      </c>
      <c r="R50" s="133">
        <f>COUNT(E50:P50)</f>
        <v>1</v>
      </c>
      <c r="S50" s="132">
        <f>IF(R50&gt;1,AVERAGE(E50:P50),0)</f>
        <v>0</v>
      </c>
      <c r="T50" s="132">
        <f>IF(R50&gt;1,STDEV(E50:P50),0)</f>
        <v>0</v>
      </c>
      <c r="U50" s="132">
        <f t="shared" ref="U50:U60" si="86">IF(R50&gt;1,VLOOKUP($R50,$BI$440:$BJ$452,2,FALSE),0)</f>
        <v>0</v>
      </c>
      <c r="V50" s="1343"/>
      <c r="W50" s="135">
        <f t="shared" ref="W50:W60" si="87">IF(R50&gt;1,1-((S50-((T50*U50)/(SQRT(R50))))/S50),VLOOKUP($C50,$BI$106:$CS$488,34,FALSE))</f>
        <v>0.17499999999999999</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5.497666666666666E-2</v>
      </c>
      <c r="AF50" s="490" t="str">
        <f t="shared" ref="AF50:AF60" si="90">VLOOKUP($C50,$BI$106:$CM$488,4,FALSE)</f>
        <v>kgCH4/kg húmedo</v>
      </c>
      <c r="AG50" s="491">
        <f t="shared" ref="AG50:AG60" si="91">IF($Q50&gt;0,VLOOKUP($C50,$BI$106:$CM$488,6,FALSE),0)</f>
        <v>0.3</v>
      </c>
      <c r="AH50" s="492">
        <f>($Q50*AE50)/1000</f>
        <v>0.24614263153333332</v>
      </c>
      <c r="AI50" s="509">
        <f t="shared" ref="AI50:AI60" si="92">AH50*$BJ$459</f>
        <v>6.8919936829333333</v>
      </c>
      <c r="AJ50" s="491">
        <f>IF(AH50&gt;0,SQRT(($W50*$W50)+(AG50*AG50)+($V50*$V50)),0)</f>
        <v>0.34731109973624513</v>
      </c>
      <c r="AK50" s="492">
        <f>(AI50*AJ50)^2</f>
        <v>5.7296364666496515</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6.8919936829333333</v>
      </c>
      <c r="BG50" s="483">
        <f>IF(BF50&gt;0,SQRT(AD50+AK50+AR50+AX50+BE50)/BF50,0)</f>
        <v>0.34731109973624513</v>
      </c>
      <c r="BH50" s="15">
        <f>(BF50*BG50)^2</f>
        <v>5.7296364666496515</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7.100000000000001" customHeight="1" x14ac:dyDescent="0.25">
      <c r="A51" s="13"/>
      <c r="B51" s="2215"/>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15"/>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15" t="s">
        <v>1776</v>
      </c>
      <c r="C53" s="999" t="s">
        <v>2092</v>
      </c>
      <c r="D53" s="507" t="str">
        <f t="shared" si="85"/>
        <v>kg húmedo</v>
      </c>
      <c r="E53" s="1895">
        <v>245.0324</v>
      </c>
      <c r="F53" s="1535"/>
      <c r="G53" s="1535"/>
      <c r="H53" s="538"/>
      <c r="I53" s="538"/>
      <c r="J53" s="538"/>
      <c r="K53" s="538"/>
      <c r="L53" s="538"/>
      <c r="M53" s="538"/>
      <c r="N53" s="538"/>
      <c r="O53" s="538"/>
      <c r="P53" s="538"/>
      <c r="Q53" s="132">
        <f t="shared" si="98"/>
        <v>245.0324</v>
      </c>
      <c r="R53" s="133">
        <f t="shared" si="99"/>
        <v>1</v>
      </c>
      <c r="S53" s="132">
        <f t="shared" si="100"/>
        <v>0</v>
      </c>
      <c r="T53" s="132">
        <f t="shared" si="101"/>
        <v>0</v>
      </c>
      <c r="U53" s="132">
        <f t="shared" si="86"/>
        <v>0</v>
      </c>
      <c r="V53" s="1343"/>
      <c r="W53" s="135">
        <f t="shared" si="87"/>
        <v>0.17499999999999999</v>
      </c>
      <c r="X53" s="489">
        <v>0</v>
      </c>
      <c r="Y53" s="490">
        <v>0</v>
      </c>
      <c r="Z53" s="491">
        <v>0</v>
      </c>
      <c r="AA53" s="492">
        <f t="shared" si="102"/>
        <v>0</v>
      </c>
      <c r="AB53" s="492">
        <f t="shared" si="88"/>
        <v>0</v>
      </c>
      <c r="AC53" s="491">
        <f t="shared" si="103"/>
        <v>0</v>
      </c>
      <c r="AD53" s="492">
        <f t="shared" si="104"/>
        <v>0</v>
      </c>
      <c r="AE53" s="508">
        <f t="shared" si="89"/>
        <v>4.9999999999999996E-2</v>
      </c>
      <c r="AF53" s="490" t="str">
        <f t="shared" si="90"/>
        <v>kgCH4/kg húmedo</v>
      </c>
      <c r="AG53" s="491">
        <f t="shared" si="91"/>
        <v>0.3</v>
      </c>
      <c r="AH53" s="492">
        <f t="shared" si="105"/>
        <v>1.225162E-2</v>
      </c>
      <c r="AI53" s="509">
        <f t="shared" si="92"/>
        <v>0.34304535999999997</v>
      </c>
      <c r="AJ53" s="491">
        <f t="shared" si="106"/>
        <v>0.34731109973624513</v>
      </c>
      <c r="AK53" s="492">
        <f t="shared" si="107"/>
        <v>1.4195164356489506E-2</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0.34304535999999997</v>
      </c>
      <c r="BG53" s="483">
        <f t="shared" si="115"/>
        <v>0.34731109973624513</v>
      </c>
      <c r="BH53" s="15">
        <f t="shared" si="116"/>
        <v>1.4195164356489506E-2</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15"/>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15"/>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15"/>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5" customHeight="1" x14ac:dyDescent="0.25">
      <c r="A57" s="13"/>
      <c r="B57" s="2215"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7.100000000000001" customHeight="1" x14ac:dyDescent="0.25">
      <c r="A58" s="13"/>
      <c r="B58" s="2215"/>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15"/>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15"/>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0.6</v>
      </c>
      <c r="AH61" s="513"/>
      <c r="AI61" s="513">
        <f t="shared" si="117"/>
        <v>7.2350390429333329</v>
      </c>
      <c r="AJ61" s="513">
        <f t="shared" si="117"/>
        <v>0.69462219947249026</v>
      </c>
      <c r="AK61" s="513">
        <f t="shared" si="117"/>
        <v>5.7438316310061408</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7.2350390429333329</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16" t="s">
        <v>1798</v>
      </c>
      <c r="C62" s="2217"/>
      <c r="D62" s="2217"/>
      <c r="E62" s="2217"/>
      <c r="F62" s="2217"/>
      <c r="G62" s="2217"/>
      <c r="H62" s="2217"/>
      <c r="I62" s="2217"/>
      <c r="J62" s="2217"/>
      <c r="K62" s="2217"/>
      <c r="L62" s="221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2217"/>
      <c r="AM62" s="2217"/>
      <c r="AN62" s="2217"/>
      <c r="AO62" s="2217"/>
      <c r="AP62" s="2217"/>
      <c r="AQ62" s="2217"/>
      <c r="AR62" s="2217"/>
      <c r="AS62" s="2217"/>
      <c r="AT62" s="2217"/>
      <c r="AU62" s="2217"/>
      <c r="AV62" s="2217"/>
      <c r="AW62" s="2217"/>
      <c r="AX62" s="2217"/>
      <c r="AY62" s="2217"/>
      <c r="AZ62" s="2217"/>
      <c r="BA62" s="2217"/>
      <c r="BB62" s="2217"/>
      <c r="BC62" s="2217"/>
      <c r="BD62" s="2217"/>
      <c r="BE62" s="2217"/>
      <c r="BF62" s="2218"/>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19" t="s">
        <v>283</v>
      </c>
      <c r="C63" s="2214" t="s">
        <v>287</v>
      </c>
      <c r="D63" s="2214" t="s">
        <v>25</v>
      </c>
      <c r="E63" s="2214"/>
      <c r="F63" s="2214"/>
      <c r="G63" s="2214"/>
      <c r="H63" s="2214"/>
      <c r="I63" s="2214"/>
      <c r="J63" s="2214"/>
      <c r="K63" s="2214"/>
      <c r="L63" s="2214"/>
      <c r="M63" s="2214"/>
      <c r="N63" s="2214"/>
      <c r="O63" s="2214"/>
      <c r="P63" s="2214"/>
      <c r="Q63" s="2214"/>
      <c r="R63" s="2214"/>
      <c r="S63" s="2214" t="s">
        <v>193</v>
      </c>
      <c r="T63" s="2214"/>
      <c r="U63" s="2214"/>
      <c r="V63" s="2214"/>
      <c r="W63" s="2214"/>
      <c r="X63" s="2220" t="s">
        <v>201</v>
      </c>
      <c r="Y63" s="2220"/>
      <c r="Z63" s="2220"/>
      <c r="AA63" s="2220"/>
      <c r="AB63" s="2220"/>
      <c r="AC63" s="2220"/>
      <c r="AD63" s="2220"/>
      <c r="AE63" s="2220" t="s">
        <v>200</v>
      </c>
      <c r="AF63" s="2220"/>
      <c r="AG63" s="2220"/>
      <c r="AH63" s="2220"/>
      <c r="AI63" s="2220"/>
      <c r="AJ63" s="2220"/>
      <c r="AK63" s="2220"/>
      <c r="AL63" s="2220" t="s">
        <v>199</v>
      </c>
      <c r="AM63" s="2220"/>
      <c r="AN63" s="2220"/>
      <c r="AO63" s="2220"/>
      <c r="AP63" s="2220"/>
      <c r="AQ63" s="2220"/>
      <c r="AR63" s="2220"/>
      <c r="AS63" s="2220" t="s">
        <v>362</v>
      </c>
      <c r="AT63" s="2220"/>
      <c r="AU63" s="2220"/>
      <c r="AV63" s="2220"/>
      <c r="AW63" s="2220"/>
      <c r="AX63" s="2220"/>
      <c r="AY63" s="2220" t="s">
        <v>198</v>
      </c>
      <c r="AZ63" s="2220"/>
      <c r="BA63" s="2220"/>
      <c r="BB63" s="2220"/>
      <c r="BC63" s="2220"/>
      <c r="BD63" s="2220"/>
      <c r="BE63" s="2220"/>
      <c r="BF63" s="2214" t="s">
        <v>604</v>
      </c>
      <c r="BG63" s="2222"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25">
      <c r="A64" s="13"/>
      <c r="B64" s="2219"/>
      <c r="C64" s="2214"/>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21" t="s">
        <v>194</v>
      </c>
      <c r="Y64" s="2221"/>
      <c r="Z64" s="962" t="s">
        <v>202</v>
      </c>
      <c r="AA64" s="505" t="s">
        <v>603</v>
      </c>
      <c r="AB64" s="505" t="s">
        <v>615</v>
      </c>
      <c r="AC64" s="962" t="s">
        <v>203</v>
      </c>
      <c r="AD64" s="505" t="s">
        <v>294</v>
      </c>
      <c r="AE64" s="2221" t="s">
        <v>195</v>
      </c>
      <c r="AF64" s="2221"/>
      <c r="AG64" s="504" t="s">
        <v>204</v>
      </c>
      <c r="AH64" s="506" t="s">
        <v>616</v>
      </c>
      <c r="AI64" s="506" t="s">
        <v>617</v>
      </c>
      <c r="AJ64" s="962" t="s">
        <v>205</v>
      </c>
      <c r="AK64" s="505" t="s">
        <v>294</v>
      </c>
      <c r="AL64" s="2221" t="s">
        <v>196</v>
      </c>
      <c r="AM64" s="2221"/>
      <c r="AN64" s="962" t="s">
        <v>206</v>
      </c>
      <c r="AO64" s="962" t="s">
        <v>618</v>
      </c>
      <c r="AP64" s="962" t="s">
        <v>619</v>
      </c>
      <c r="AQ64" s="962" t="s">
        <v>207</v>
      </c>
      <c r="AR64" s="505" t="s">
        <v>294</v>
      </c>
      <c r="AS64" s="2221" t="s">
        <v>620</v>
      </c>
      <c r="AT64" s="2221"/>
      <c r="AU64" s="504" t="s">
        <v>364</v>
      </c>
      <c r="AV64" s="505" t="s">
        <v>621</v>
      </c>
      <c r="AW64" s="962" t="s">
        <v>363</v>
      </c>
      <c r="AX64" s="505" t="s">
        <v>294</v>
      </c>
      <c r="AY64" s="2221" t="s">
        <v>197</v>
      </c>
      <c r="AZ64" s="2221"/>
      <c r="BA64" s="962" t="s">
        <v>208</v>
      </c>
      <c r="BB64" s="505" t="s">
        <v>622</v>
      </c>
      <c r="BC64" s="505" t="s">
        <v>623</v>
      </c>
      <c r="BD64" s="962" t="s">
        <v>209</v>
      </c>
      <c r="BE64" s="505" t="s">
        <v>294</v>
      </c>
      <c r="BF64" s="2214"/>
      <c r="BG64" s="2222"/>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ht="26.1" customHeight="1" x14ac:dyDescent="0.25">
      <c r="A65" s="13"/>
      <c r="B65" s="2215" t="s">
        <v>1777</v>
      </c>
      <c r="C65" s="999" t="s">
        <v>1789</v>
      </c>
      <c r="D65" s="507" t="str">
        <f t="shared" ref="D65:D73" si="118">VLOOKUP($C65,$BI$106:$CM$488,2,FALSE)</f>
        <v>Número de personas</v>
      </c>
      <c r="E65" s="1897">
        <v>76.517360310000001</v>
      </c>
      <c r="F65" s="1535"/>
      <c r="G65" s="1535"/>
      <c r="H65" s="538"/>
      <c r="I65" s="538"/>
      <c r="J65" s="538"/>
      <c r="K65" s="538"/>
      <c r="L65" s="538"/>
      <c r="M65" s="538"/>
      <c r="N65" s="538"/>
      <c r="O65" s="538"/>
      <c r="P65" s="538"/>
      <c r="Q65" s="132">
        <f t="shared" ref="Q65:Q73" si="119">SUM(E65:P65)</f>
        <v>76.517360310000001</v>
      </c>
      <c r="R65" s="133">
        <f t="shared" ref="R65:R73" si="120">COUNT(E65:P65)</f>
        <v>1</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0.78500000000000003</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7.008</v>
      </c>
      <c r="AF65" s="490" t="str">
        <f t="shared" ref="AF65:AF73" si="130">VLOOKUP($C65,$BI$106:$CM$488,4,FALSE)</f>
        <v>kgCH4/persona</v>
      </c>
      <c r="AG65" s="491">
        <f t="shared" ref="AG65:AG73" si="131">IF($Q65&gt;0,VLOOKUP($C65,$BI$106:$CM$488,6,FALSE),0)</f>
        <v>1.25</v>
      </c>
      <c r="AH65" s="492">
        <f t="shared" ref="AH65:AH73" si="132">($Q65*AE65)/1000</f>
        <v>0.53623366105247994</v>
      </c>
      <c r="AI65" s="509">
        <f t="shared" ref="AI65:AI73" si="133">AH65*$BJ$459</f>
        <v>15.014542509469438</v>
      </c>
      <c r="AJ65" s="491">
        <f t="shared" ref="AJ65:AJ73" si="134">IF(AH65&gt;0,SQRT(($W65*$W65)+(AG65*AG65)+($V65*$V65)),0)</f>
        <v>1.4760504733917468</v>
      </c>
      <c r="AK65" s="492">
        <f t="shared" ref="AK65:AK73" si="135">(AI65*AJ65)^2</f>
        <v>491.16410963505922</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15.014542509469438</v>
      </c>
      <c r="BG65" s="483">
        <f t="shared" ref="BG65:BG73" si="148">IF(BF65&gt;0,SQRT(AD65+AK65+AR65+AX65+BE65)/BF65,0)</f>
        <v>1.4760504733917468</v>
      </c>
      <c r="BH65" s="15">
        <f>(BF65*BG65)^2</f>
        <v>491.16410963505922</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15"/>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15"/>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15"/>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15"/>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15"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15"/>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15"/>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15"/>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1.25</v>
      </c>
      <c r="AH74" s="988"/>
      <c r="AI74" s="988">
        <f t="shared" si="150"/>
        <v>15.014542509469438</v>
      </c>
      <c r="AJ74" s="988">
        <f t="shared" si="150"/>
        <v>1.4760504733917468</v>
      </c>
      <c r="AK74" s="988">
        <f t="shared" si="150"/>
        <v>491.16410963505922</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15.014542509469438</v>
      </c>
      <c r="BG74" s="989">
        <f>IF(BF74&gt;0,SQRT(SUM(BH50:BH56))/BF74,0)</f>
        <v>0.15962052930810139</v>
      </c>
      <c r="BH74" s="15">
        <f t="shared" si="149"/>
        <v>5.7438316310061408</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1.85</v>
      </c>
      <c r="AH76" s="870"/>
      <c r="AI76" s="870">
        <f t="shared" si="151"/>
        <v>22.24958155240277</v>
      </c>
      <c r="AJ76" s="870">
        <f t="shared" si="151"/>
        <v>2.1706726728642369</v>
      </c>
      <c r="AK76" s="870">
        <f t="shared" si="151"/>
        <v>496.90794126606534</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22.24958155240277</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4.1" customHeight="1" x14ac:dyDescent="0.25">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22.24958155240277</v>
      </c>
      <c r="AJ78" s="875" t="e">
        <f>IF(AI78&gt;0,SQRT(AK76+#REF!+#REF!)/AI78,0)</f>
        <v>#REF!</v>
      </c>
      <c r="AK78" s="874" t="e">
        <f>(AI78*AJ78)^2</f>
        <v>#REF!</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22.24958155240277</v>
      </c>
      <c r="BG78" s="878" t="e">
        <f>IF(BF78&gt;0,SQRT(BH76+BH43)/BF78,0)</f>
        <v>#REF!</v>
      </c>
      <c r="BH78" s="15" t="e">
        <f>(BF78*BG78)^2</f>
        <v>#REF!</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58" t="s">
        <v>305</v>
      </c>
      <c r="C84" s="2235" t="s">
        <v>1741</v>
      </c>
      <c r="D84" s="2235"/>
      <c r="E84" s="2235"/>
      <c r="F84" s="2235"/>
      <c r="G84" s="2235"/>
      <c r="H84" s="2235"/>
      <c r="I84" s="2235"/>
      <c r="J84" s="2235"/>
      <c r="K84" s="2235"/>
      <c r="L84" s="2235"/>
      <c r="M84" s="2235"/>
      <c r="N84" s="2235"/>
      <c r="O84" s="2235"/>
      <c r="P84" s="2235"/>
      <c r="Q84" s="2235"/>
      <c r="R84" s="2235"/>
      <c r="S84" s="2235"/>
      <c r="T84" s="2235"/>
      <c r="U84" s="2235"/>
      <c r="V84" s="2235"/>
      <c r="W84" s="2235"/>
      <c r="X84" s="2235"/>
      <c r="Y84" s="2235"/>
      <c r="Z84" s="2235"/>
      <c r="AA84" s="2235"/>
      <c r="AB84" s="2235"/>
      <c r="AC84" s="2235"/>
      <c r="AD84" s="2235"/>
      <c r="AE84" s="2235"/>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25">
      <c r="A85" s="13"/>
      <c r="B85" s="2236"/>
      <c r="C85" s="2237"/>
      <c r="D85" s="2237"/>
      <c r="E85" s="2237"/>
      <c r="F85" s="2237"/>
      <c r="G85" s="2237"/>
      <c r="H85" s="2237"/>
      <c r="I85" s="2237"/>
      <c r="J85" s="2237"/>
      <c r="K85" s="2237"/>
      <c r="L85" s="2237"/>
      <c r="M85" s="2237"/>
      <c r="N85" s="2237"/>
      <c r="O85" s="2237"/>
      <c r="P85" s="2237"/>
      <c r="Q85" s="2237"/>
      <c r="R85" s="2237"/>
      <c r="S85" s="2237"/>
      <c r="T85" s="2237"/>
      <c r="U85" s="2237"/>
      <c r="V85" s="2237"/>
      <c r="W85" s="2237"/>
      <c r="X85" s="2237"/>
      <c r="Y85" s="2237"/>
      <c r="Z85" s="2237"/>
      <c r="AA85" s="2237"/>
      <c r="AB85" s="2237"/>
      <c r="AC85" s="2237"/>
      <c r="AD85" s="2237"/>
      <c r="AE85" s="2238"/>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29" t="s">
        <v>283</v>
      </c>
      <c r="C87" s="2229" t="s">
        <v>287</v>
      </c>
      <c r="D87" s="2225" t="s">
        <v>25</v>
      </c>
      <c r="E87" s="2225"/>
      <c r="F87" s="2225"/>
      <c r="G87" s="2225"/>
      <c r="H87" s="2225"/>
      <c r="I87" s="2225"/>
      <c r="J87" s="2225"/>
      <c r="K87" s="2225"/>
      <c r="L87" s="2225"/>
      <c r="M87" s="2225"/>
      <c r="N87" s="2225"/>
      <c r="O87" s="2225"/>
      <c r="P87" s="2225"/>
      <c r="Q87" s="2225"/>
      <c r="R87" s="2225"/>
      <c r="S87" s="2225" t="s">
        <v>193</v>
      </c>
      <c r="T87" s="2225"/>
      <c r="U87" s="2225"/>
      <c r="V87" s="2225"/>
      <c r="W87" s="2225"/>
      <c r="X87" s="2225" t="s">
        <v>201</v>
      </c>
      <c r="Y87" s="2225"/>
      <c r="Z87" s="2225"/>
      <c r="AA87" s="2225"/>
      <c r="AB87" s="2225"/>
      <c r="AC87" s="2225"/>
      <c r="AD87" s="2225"/>
      <c r="AE87" s="2225"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25">
      <c r="A88" s="13"/>
      <c r="B88" s="2229"/>
      <c r="C88" s="2229"/>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5"/>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25">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23" t="s">
        <v>63</v>
      </c>
      <c r="C90" s="2223"/>
      <c r="D90" s="2223"/>
      <c r="E90" s="2223"/>
      <c r="F90" s="2223"/>
      <c r="G90" s="2223"/>
      <c r="H90" s="2223"/>
      <c r="I90" s="2223"/>
      <c r="J90" s="2223"/>
      <c r="K90" s="2223"/>
      <c r="L90" s="2223"/>
      <c r="M90" s="2223"/>
      <c r="N90" s="2223"/>
      <c r="O90" s="2223"/>
      <c r="P90" s="2223"/>
      <c r="Q90" s="2223"/>
      <c r="R90" s="2223"/>
      <c r="S90" s="2223"/>
      <c r="T90" s="2223"/>
      <c r="U90" s="2223"/>
      <c r="V90" s="2223"/>
      <c r="W90" s="2223"/>
      <c r="X90" s="2223"/>
      <c r="Y90" s="2223"/>
      <c r="Z90" s="2223"/>
      <c r="AA90" s="2223"/>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5.0999999999999996" customHeight="1" x14ac:dyDescent="0.25">
      <c r="A91" s="13"/>
      <c r="B91" s="2230"/>
      <c r="C91" s="2231"/>
      <c r="D91" s="2231"/>
      <c r="E91" s="2231"/>
      <c r="F91" s="2231"/>
      <c r="G91" s="2231"/>
      <c r="H91" s="2231"/>
      <c r="I91" s="2231"/>
      <c r="J91" s="2231"/>
      <c r="K91" s="2231"/>
      <c r="L91" s="2231"/>
      <c r="M91" s="2231"/>
      <c r="N91" s="2231"/>
      <c r="O91" s="2231"/>
      <c r="P91" s="2231"/>
      <c r="Q91" s="2231"/>
      <c r="R91" s="2231"/>
      <c r="S91" s="2231"/>
      <c r="T91" s="2231"/>
      <c r="U91" s="2231"/>
      <c r="V91" s="2231"/>
      <c r="W91" s="2231"/>
      <c r="X91" s="2231"/>
      <c r="Y91" s="2231"/>
      <c r="Z91" s="2231"/>
      <c r="AA91" s="2231"/>
      <c r="AB91" s="2231"/>
      <c r="AC91" s="2231"/>
      <c r="AD91" s="2231"/>
      <c r="AE91" s="2232"/>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24" t="s">
        <v>303</v>
      </c>
      <c r="C92" s="2224"/>
      <c r="D92" s="2224"/>
      <c r="E92" s="2224"/>
      <c r="F92" s="2224"/>
      <c r="G92" s="2224"/>
      <c r="H92" s="2224"/>
      <c r="I92" s="2224"/>
      <c r="J92" s="2224"/>
      <c r="K92" s="2224"/>
      <c r="L92" s="2224"/>
      <c r="M92" s="2224"/>
      <c r="N92" s="2224"/>
      <c r="O92" s="2224"/>
      <c r="P92" s="2224"/>
      <c r="Q92" s="2224"/>
      <c r="R92" s="2224"/>
      <c r="S92" s="2224"/>
      <c r="T92" s="2224"/>
      <c r="U92" s="2224"/>
      <c r="V92" s="2224"/>
      <c r="W92" s="2224"/>
      <c r="X92" s="2224"/>
      <c r="Y92" s="2224"/>
      <c r="Z92" s="2224"/>
      <c r="AA92" s="2224"/>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25">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25">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25">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25">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25">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25">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25">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25">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25">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25">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25">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8" t="s">
        <v>605</v>
      </c>
      <c r="BL106" s="941"/>
      <c r="BM106" s="2098" t="s">
        <v>233</v>
      </c>
      <c r="BN106" s="2098" t="s">
        <v>233</v>
      </c>
      <c r="BO106" s="2098" t="s">
        <v>240</v>
      </c>
      <c r="BP106" s="2095" t="s">
        <v>172</v>
      </c>
      <c r="BQ106" s="2096"/>
      <c r="BR106" s="2096"/>
      <c r="BS106" s="2096"/>
      <c r="BT106" s="2096"/>
      <c r="BU106" s="2096"/>
      <c r="BV106" s="2096"/>
      <c r="BW106" s="2096"/>
      <c r="BX106" s="2096"/>
      <c r="BY106" s="2096"/>
      <c r="BZ106" s="2096"/>
      <c r="CA106" s="2097"/>
      <c r="CB106" s="2095" t="s">
        <v>173</v>
      </c>
      <c r="CC106" s="2096"/>
      <c r="CD106" s="2096"/>
      <c r="CE106" s="2096"/>
      <c r="CF106" s="2096"/>
      <c r="CG106" s="2096"/>
      <c r="CH106" s="2096"/>
      <c r="CI106" s="2096"/>
      <c r="CJ106" s="2096"/>
      <c r="CK106" s="2096"/>
      <c r="CL106" s="2096"/>
      <c r="CM106" s="2097"/>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9"/>
      <c r="BL107" s="942" t="s">
        <v>251</v>
      </c>
      <c r="BM107" s="2099"/>
      <c r="BN107" s="2099"/>
      <c r="BO107" s="2099"/>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8" t="s">
        <v>232</v>
      </c>
      <c r="BJ135" s="941"/>
      <c r="BK135" s="2098" t="s">
        <v>267</v>
      </c>
      <c r="BL135" s="941"/>
      <c r="BM135" s="2098" t="s">
        <v>233</v>
      </c>
      <c r="BN135" s="2098" t="s">
        <v>233</v>
      </c>
      <c r="BO135" s="2098" t="s">
        <v>240</v>
      </c>
      <c r="BP135" s="2095" t="s">
        <v>172</v>
      </c>
      <c r="BQ135" s="2096"/>
      <c r="BR135" s="2096"/>
      <c r="BS135" s="2096"/>
      <c r="BT135" s="2096"/>
      <c r="BU135" s="2096"/>
      <c r="BV135" s="2096"/>
      <c r="BW135" s="2096"/>
      <c r="BX135" s="2096"/>
      <c r="BY135" s="2096"/>
      <c r="BZ135" s="2096"/>
      <c r="CA135" s="2097"/>
      <c r="CB135" s="2095" t="s">
        <v>173</v>
      </c>
      <c r="CC135" s="2096"/>
      <c r="CD135" s="2096"/>
      <c r="CE135" s="2096"/>
      <c r="CF135" s="2096"/>
      <c r="CG135" s="2096"/>
      <c r="CH135" s="2096"/>
      <c r="CI135" s="2096"/>
      <c r="CJ135" s="2096"/>
      <c r="CK135" s="2096"/>
      <c r="CL135" s="2096"/>
      <c r="CM135" s="2097"/>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9"/>
      <c r="BJ136" s="942" t="s">
        <v>253</v>
      </c>
      <c r="BK136" s="2099"/>
      <c r="BL136" s="942" t="s">
        <v>251</v>
      </c>
      <c r="BM136" s="2099"/>
      <c r="BN136" s="2099"/>
      <c r="BO136" s="2099"/>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8" t="s">
        <v>232</v>
      </c>
      <c r="BJ152" s="941"/>
      <c r="BK152" s="2098" t="s">
        <v>267</v>
      </c>
      <c r="BL152" s="941"/>
      <c r="BM152" s="2098" t="s">
        <v>233</v>
      </c>
      <c r="BN152" s="2098" t="s">
        <v>233</v>
      </c>
      <c r="BO152" s="2098" t="s">
        <v>240</v>
      </c>
      <c r="BP152" s="2095" t="s">
        <v>172</v>
      </c>
      <c r="BQ152" s="2096"/>
      <c r="BR152" s="2096"/>
      <c r="BS152" s="2096"/>
      <c r="BT152" s="2096"/>
      <c r="BU152" s="2096"/>
      <c r="BV152" s="2096"/>
      <c r="BW152" s="2096"/>
      <c r="BX152" s="2096"/>
      <c r="BY152" s="2096"/>
      <c r="BZ152" s="2096"/>
      <c r="CA152" s="2097"/>
      <c r="CB152" s="2095" t="s">
        <v>173</v>
      </c>
      <c r="CC152" s="2096"/>
      <c r="CD152" s="2096"/>
      <c r="CE152" s="2096"/>
      <c r="CF152" s="2096"/>
      <c r="CG152" s="2096"/>
      <c r="CH152" s="2096"/>
      <c r="CI152" s="2096"/>
      <c r="CJ152" s="2096"/>
      <c r="CK152" s="2096"/>
      <c r="CL152" s="2096"/>
      <c r="CM152" s="2097"/>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9"/>
      <c r="BJ153" s="942" t="s">
        <v>253</v>
      </c>
      <c r="BK153" s="2099"/>
      <c r="BL153" s="942" t="s">
        <v>251</v>
      </c>
      <c r="BM153" s="2099"/>
      <c r="BN153" s="2099"/>
      <c r="BO153" s="2099"/>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8" t="s">
        <v>255</v>
      </c>
      <c r="BJ173" s="941"/>
      <c r="BK173" s="2098" t="s">
        <v>276</v>
      </c>
      <c r="BL173" s="941"/>
      <c r="BM173" s="2098" t="s">
        <v>233</v>
      </c>
      <c r="BN173" s="2098" t="s">
        <v>233</v>
      </c>
      <c r="BO173" s="2098" t="s">
        <v>240</v>
      </c>
      <c r="BP173" s="941"/>
      <c r="BQ173" s="2098" t="s">
        <v>276</v>
      </c>
      <c r="BR173" s="941"/>
      <c r="BS173" s="2098" t="s">
        <v>233</v>
      </c>
      <c r="BT173" s="2098" t="s">
        <v>233</v>
      </c>
      <c r="BU173" s="2098"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9"/>
      <c r="BJ174" s="942" t="s">
        <v>253</v>
      </c>
      <c r="BK174" s="2099"/>
      <c r="BL174" s="942" t="s">
        <v>251</v>
      </c>
      <c r="BM174" s="2099"/>
      <c r="BN174" s="2099"/>
      <c r="BO174" s="2099"/>
      <c r="BP174" s="942" t="s">
        <v>253</v>
      </c>
      <c r="BQ174" s="2099"/>
      <c r="BR174" s="942" t="s">
        <v>251</v>
      </c>
      <c r="BS174" s="2099"/>
      <c r="BT174" s="2099"/>
      <c r="BU174" s="2099"/>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8" t="s">
        <v>250</v>
      </c>
      <c r="BJ199" s="941"/>
      <c r="BK199" s="2098" t="s">
        <v>276</v>
      </c>
      <c r="BL199" s="941"/>
      <c r="BM199" s="2098" t="s">
        <v>233</v>
      </c>
      <c r="BN199" s="2098" t="s">
        <v>233</v>
      </c>
      <c r="BO199" s="2098" t="s">
        <v>240</v>
      </c>
      <c r="BP199" s="941"/>
      <c r="BQ199" s="2098" t="s">
        <v>276</v>
      </c>
      <c r="BR199" s="941"/>
      <c r="BS199" s="2098" t="s">
        <v>233</v>
      </c>
      <c r="BT199" s="2098" t="s">
        <v>233</v>
      </c>
      <c r="BU199" s="2098"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9"/>
      <c r="BJ200" s="942" t="s">
        <v>253</v>
      </c>
      <c r="BK200" s="2099"/>
      <c r="BL200" s="942" t="s">
        <v>251</v>
      </c>
      <c r="BM200" s="2099"/>
      <c r="BN200" s="2099"/>
      <c r="BO200" s="2099"/>
      <c r="BP200" s="942" t="s">
        <v>253</v>
      </c>
      <c r="BQ200" s="2099"/>
      <c r="BR200" s="942" t="s">
        <v>251</v>
      </c>
      <c r="BS200" s="2099"/>
      <c r="BT200" s="2099"/>
      <c r="BU200" s="2099"/>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8" t="s">
        <v>249</v>
      </c>
      <c r="BJ205" s="941"/>
      <c r="BK205" s="2098" t="s">
        <v>277</v>
      </c>
      <c r="BL205" s="941"/>
      <c r="BM205" s="2098" t="s">
        <v>233</v>
      </c>
      <c r="BN205" s="2098" t="s">
        <v>233</v>
      </c>
      <c r="BO205" s="2098"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9"/>
      <c r="BJ206" s="942" t="s">
        <v>253</v>
      </c>
      <c r="BK206" s="2099"/>
      <c r="BL206" s="942" t="s">
        <v>251</v>
      </c>
      <c r="BM206" s="2099"/>
      <c r="BN206" s="2099"/>
      <c r="BO206" s="2099"/>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8" t="s">
        <v>171</v>
      </c>
      <c r="BJ211" s="941"/>
      <c r="BK211" s="2098" t="s">
        <v>276</v>
      </c>
      <c r="BL211" s="941"/>
      <c r="BM211" s="2098" t="s">
        <v>233</v>
      </c>
      <c r="BN211" s="2098" t="s">
        <v>233</v>
      </c>
      <c r="BO211" s="2098"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9"/>
      <c r="BJ212" s="942" t="s">
        <v>253</v>
      </c>
      <c r="BK212" s="2099"/>
      <c r="BL212" s="942" t="s">
        <v>251</v>
      </c>
      <c r="BM212" s="2099"/>
      <c r="BN212" s="2099"/>
      <c r="BO212" s="2099"/>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8" t="s">
        <v>264</v>
      </c>
      <c r="BJ216" s="941"/>
      <c r="BK216" s="2098" t="s">
        <v>276</v>
      </c>
      <c r="BL216" s="941"/>
      <c r="BM216" s="2098" t="s">
        <v>233</v>
      </c>
      <c r="BN216" s="2098" t="s">
        <v>233</v>
      </c>
      <c r="BO216" s="2098" t="s">
        <v>240</v>
      </c>
      <c r="BP216" s="941"/>
      <c r="BQ216" s="2098" t="s">
        <v>276</v>
      </c>
      <c r="BR216" s="941"/>
      <c r="BS216" s="2098" t="s">
        <v>233</v>
      </c>
      <c r="BT216" s="2098" t="s">
        <v>233</v>
      </c>
      <c r="BU216" s="2098"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9"/>
      <c r="BJ217" s="942" t="s">
        <v>253</v>
      </c>
      <c r="BK217" s="2099"/>
      <c r="BL217" s="942" t="s">
        <v>251</v>
      </c>
      <c r="BM217" s="2099"/>
      <c r="BN217" s="2099"/>
      <c r="BO217" s="2099"/>
      <c r="BP217" s="942" t="s">
        <v>253</v>
      </c>
      <c r="BQ217" s="2099"/>
      <c r="BR217" s="942" t="s">
        <v>251</v>
      </c>
      <c r="BS217" s="2099"/>
      <c r="BT217" s="2099"/>
      <c r="BU217" s="2099"/>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8" t="s">
        <v>260</v>
      </c>
      <c r="BJ223" s="941"/>
      <c r="BK223" s="2098" t="s">
        <v>276</v>
      </c>
      <c r="BL223" s="941"/>
      <c r="BM223" s="2098" t="s">
        <v>233</v>
      </c>
      <c r="BN223" s="2098" t="s">
        <v>233</v>
      </c>
      <c r="BO223" s="2098"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9"/>
      <c r="BJ224" s="942" t="s">
        <v>253</v>
      </c>
      <c r="BK224" s="2099"/>
      <c r="BL224" s="942" t="s">
        <v>251</v>
      </c>
      <c r="BM224" s="2099"/>
      <c r="BN224" s="2099"/>
      <c r="BO224" s="2099"/>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9.1" hidden="1" customHeight="1" thickBot="1" x14ac:dyDescent="0.3">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8" t="s">
        <v>333</v>
      </c>
      <c r="BJ290" s="2098" t="s">
        <v>253</v>
      </c>
      <c r="BK290" s="2098" t="s">
        <v>279</v>
      </c>
      <c r="BL290" s="941"/>
      <c r="BM290" s="2098" t="s">
        <v>233</v>
      </c>
      <c r="BN290" s="2098" t="s">
        <v>233</v>
      </c>
      <c r="BO290" s="2098"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9"/>
      <c r="BJ291" s="2099"/>
      <c r="BK291" s="2099"/>
      <c r="BL291" s="942" t="s">
        <v>251</v>
      </c>
      <c r="BM291" s="2099"/>
      <c r="BN291" s="2099"/>
      <c r="BO291" s="2099"/>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095" t="s">
        <v>106</v>
      </c>
      <c r="BL311" s="2096"/>
      <c r="BM311" s="2096"/>
      <c r="BN311" s="2096"/>
      <c r="BO311" s="2097"/>
      <c r="BP311" s="2095" t="s">
        <v>110</v>
      </c>
      <c r="BQ311" s="2096"/>
      <c r="BR311" s="2096"/>
      <c r="BS311" s="2096"/>
      <c r="BT311" s="2097"/>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100" t="s">
        <v>378</v>
      </c>
      <c r="DC311" s="2100" t="s">
        <v>379</v>
      </c>
      <c r="DD311" s="2100"/>
      <c r="DE311" s="2101" t="s">
        <v>159</v>
      </c>
      <c r="DF311" s="2100" t="s">
        <v>160</v>
      </c>
      <c r="DG311" s="2100" t="s">
        <v>162</v>
      </c>
      <c r="DH311" s="2100" t="s">
        <v>388</v>
      </c>
      <c r="DI311" s="2100" t="s">
        <v>389</v>
      </c>
      <c r="DJ311" s="2100" t="s">
        <v>379</v>
      </c>
      <c r="DK311" s="2100"/>
      <c r="DL311" s="2100" t="s">
        <v>390</v>
      </c>
      <c r="DM311" s="2100"/>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25">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121" t="s">
        <v>555</v>
      </c>
      <c r="AJ312" s="2121"/>
      <c r="AK312" s="2121"/>
      <c r="AL312" s="2121"/>
      <c r="AM312" s="2121"/>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8" t="s">
        <v>58</v>
      </c>
      <c r="BJ312" s="941"/>
      <c r="BK312" s="2098" t="s">
        <v>280</v>
      </c>
      <c r="BL312" s="941"/>
      <c r="BM312" s="2098" t="s">
        <v>233</v>
      </c>
      <c r="BN312" s="2098" t="s">
        <v>233</v>
      </c>
      <c r="BO312" s="2098" t="s">
        <v>240</v>
      </c>
      <c r="BP312" s="2098" t="s">
        <v>281</v>
      </c>
      <c r="BQ312" s="941"/>
      <c r="BR312" s="2098" t="s">
        <v>233</v>
      </c>
      <c r="BS312" s="2098" t="s">
        <v>233</v>
      </c>
      <c r="BT312" s="2098"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100"/>
      <c r="DC312" s="943">
        <v>1995</v>
      </c>
      <c r="DD312" s="946">
        <v>2007</v>
      </c>
      <c r="DE312" s="2101"/>
      <c r="DF312" s="2100"/>
      <c r="DG312" s="2100"/>
      <c r="DH312" s="2100"/>
      <c r="DI312" s="2100"/>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9"/>
      <c r="BJ313" s="942" t="s">
        <v>253</v>
      </c>
      <c r="BK313" s="2099"/>
      <c r="BL313" s="942" t="s">
        <v>251</v>
      </c>
      <c r="BM313" s="2099"/>
      <c r="BN313" s="2099"/>
      <c r="BO313" s="2099"/>
      <c r="BP313" s="2099"/>
      <c r="BQ313" s="942" t="s">
        <v>251</v>
      </c>
      <c r="BR313" s="2099"/>
      <c r="BS313" s="2099"/>
      <c r="BT313" s="2099"/>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25">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25">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25">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8" t="s">
        <v>58</v>
      </c>
      <c r="BJ347" s="941"/>
      <c r="BK347" s="2098" t="s">
        <v>279</v>
      </c>
      <c r="BL347" s="941"/>
      <c r="BM347" s="2098" t="s">
        <v>233</v>
      </c>
      <c r="BN347" s="2098" t="s">
        <v>233</v>
      </c>
      <c r="BO347" s="2098" t="s">
        <v>240</v>
      </c>
      <c r="BP347" s="2098" t="s">
        <v>282</v>
      </c>
      <c r="BQ347" s="941"/>
      <c r="BR347" s="2098" t="s">
        <v>233</v>
      </c>
      <c r="BS347" s="2098" t="s">
        <v>233</v>
      </c>
      <c r="BT347" s="2098"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9"/>
      <c r="BJ348" s="942" t="s">
        <v>253</v>
      </c>
      <c r="BK348" s="2099"/>
      <c r="BL348" s="942" t="s">
        <v>251</v>
      </c>
      <c r="BM348" s="2099"/>
      <c r="BN348" s="2099"/>
      <c r="BO348" s="2099"/>
      <c r="BP348" s="2099"/>
      <c r="BQ348" s="942" t="s">
        <v>251</v>
      </c>
      <c r="BR348" s="2099"/>
      <c r="BS348" s="2099"/>
      <c r="BT348" s="2099"/>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8" t="s">
        <v>261</v>
      </c>
      <c r="BJ358" s="941"/>
      <c r="BK358" s="2098" t="s">
        <v>282</v>
      </c>
      <c r="BL358" s="941"/>
      <c r="BM358" s="2098" t="s">
        <v>233</v>
      </c>
      <c r="BN358" s="2098" t="s">
        <v>233</v>
      </c>
      <c r="BO358" s="2098"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9"/>
      <c r="BJ359" s="942" t="s">
        <v>253</v>
      </c>
      <c r="BK359" s="2099"/>
      <c r="BL359" s="942" t="s">
        <v>251</v>
      </c>
      <c r="BM359" s="2099"/>
      <c r="BN359" s="2099"/>
      <c r="BO359" s="2099"/>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8" t="s">
        <v>299</v>
      </c>
      <c r="BJ371" s="941"/>
      <c r="BK371" s="2098" t="s">
        <v>282</v>
      </c>
      <c r="BL371" s="941"/>
      <c r="BM371" s="2098" t="s">
        <v>233</v>
      </c>
      <c r="BN371" s="2098" t="s">
        <v>233</v>
      </c>
      <c r="BO371" s="2098"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9"/>
      <c r="BJ372" s="942" t="s">
        <v>253</v>
      </c>
      <c r="BK372" s="2099"/>
      <c r="BL372" s="942" t="s">
        <v>251</v>
      </c>
      <c r="BM372" s="2099"/>
      <c r="BN372" s="2099"/>
      <c r="BO372" s="2099"/>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8" t="s">
        <v>300</v>
      </c>
      <c r="BJ386" s="941"/>
      <c r="BK386" s="2098" t="s">
        <v>302</v>
      </c>
      <c r="BL386" s="941"/>
      <c r="BM386" s="2098" t="s">
        <v>233</v>
      </c>
      <c r="BN386" s="2098" t="s">
        <v>233</v>
      </c>
      <c r="BO386" s="2098"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9"/>
      <c r="BJ387" s="942" t="s">
        <v>253</v>
      </c>
      <c r="BK387" s="2099"/>
      <c r="BL387" s="942" t="s">
        <v>251</v>
      </c>
      <c r="BM387" s="2099"/>
      <c r="BN387" s="2099"/>
      <c r="BO387" s="2099"/>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8" t="s">
        <v>301</v>
      </c>
      <c r="BJ421" s="941"/>
      <c r="BK421" s="2098" t="s">
        <v>302</v>
      </c>
      <c r="BL421" s="941"/>
      <c r="BM421" s="2098" t="s">
        <v>233</v>
      </c>
      <c r="BN421" s="2098" t="s">
        <v>233</v>
      </c>
      <c r="BO421" s="2098"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9"/>
      <c r="BJ422" s="942" t="s">
        <v>253</v>
      </c>
      <c r="BK422" s="2099"/>
      <c r="BL422" s="942" t="s">
        <v>251</v>
      </c>
      <c r="BM422" s="2099"/>
      <c r="BN422" s="2099"/>
      <c r="BO422" s="2099"/>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25">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25">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25">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25">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25">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25">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25">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25">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25">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25">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25">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25">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25">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25">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25">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2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2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2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2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2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2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2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2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2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2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2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2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2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2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2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25">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25">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25">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25">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25">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25">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25">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25">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25">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25">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25">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25">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25">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25">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25">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25">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25">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25">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25">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25">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25">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25">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25">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25">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25">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25">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25">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25">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25">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25">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25">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25">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25">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25">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25">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25">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25">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25">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25">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25">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25">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25">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25">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25">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25">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25">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25">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25">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25">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25">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25">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25">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25">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25">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25">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25">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25">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25">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25">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25">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25">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25">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25">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25">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25">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25">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25">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25">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25">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25">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25">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25">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25">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25">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25">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25">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25">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25">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25">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25">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25">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25">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25">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25">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25">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25">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25">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25">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25">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25">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25">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25">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25">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25">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25">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25">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25">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25">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25">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25">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25">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25">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25">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25">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25">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25">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25">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25">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25">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25">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25">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25">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25">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25">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25">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25">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25">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25">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25">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25">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25">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25">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25">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25">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25">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25">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25">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25">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25">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25">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25">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25">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25">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25">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25">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25">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25">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25">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25">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25">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25">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25">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25">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25">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25">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25">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25">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25">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25">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25">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25">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25">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25">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25">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25">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25">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25">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25">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25">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25">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25">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25">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25">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25">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25">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25">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25">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25">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25">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25">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25">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25">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25">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25">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25">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25">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25">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25">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25">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25">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25">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25">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25">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25">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25">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25">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25">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25">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25">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25">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25">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25">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25">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25">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25">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25">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25">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25">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25">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25">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25">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25">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25">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25">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25">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25">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25">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25">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25">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25">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25">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25">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25">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25">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25">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25">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25">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25">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25">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25">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25">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25">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25">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25">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25">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25">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25">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25">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25">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25">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25">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25">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25">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25">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25">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25">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25">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25">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25">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25">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25">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25">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25">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25">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25">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25">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25">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25">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25">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25">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25">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25">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25">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25">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25">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25">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25">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25">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25">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25">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25">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25">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25">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25">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25">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25">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25">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25">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 ref="BK421:BK422"/>
    <mergeCell ref="BM421:BM422"/>
    <mergeCell ref="BN421:BN422"/>
    <mergeCell ref="BO421:BO422"/>
    <mergeCell ref="BI386:BI387"/>
    <mergeCell ref="BI421:BI422"/>
    <mergeCell ref="BK371:BK372"/>
    <mergeCell ref="BM371:BM372"/>
    <mergeCell ref="BN371:BN372"/>
    <mergeCell ref="BO371:BO37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P347:BP348"/>
    <mergeCell ref="BR347:BR348"/>
    <mergeCell ref="BS347:BS348"/>
    <mergeCell ref="BT347:BT348"/>
    <mergeCell ref="BK358:BK359"/>
    <mergeCell ref="BM358:BM359"/>
    <mergeCell ref="BN358:BN359"/>
    <mergeCell ref="BO358:BO359"/>
    <mergeCell ref="DH311:DH312"/>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BK211:BK212"/>
    <mergeCell ref="BM211:BM212"/>
    <mergeCell ref="BN211:BN212"/>
    <mergeCell ref="BO211:BO212"/>
    <mergeCell ref="BK216:BK217"/>
    <mergeCell ref="BM216:BM217"/>
    <mergeCell ref="BN216:BN217"/>
    <mergeCell ref="BO216:BO217"/>
    <mergeCell ref="BT199:BT200"/>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EF752"/>
  <sheetViews>
    <sheetView topLeftCell="B1" zoomScale="60" zoomScaleNormal="60" workbookViewId="0">
      <selection activeCell="D393" sqref="D393"/>
    </sheetView>
  </sheetViews>
  <sheetFormatPr baseColWidth="10" defaultRowHeight="15" x14ac:dyDescent="0.25"/>
  <cols>
    <col min="1" max="1" width="2.42578125" style="535" customWidth="1"/>
    <col min="2" max="4" width="64.42578125" style="89" customWidth="1"/>
    <col min="5" max="5" width="27.85546875" style="89" customWidth="1"/>
    <col min="6" max="6" width="23.42578125" style="89" customWidth="1"/>
    <col min="7" max="7" width="22" style="89" customWidth="1"/>
    <col min="8" max="9" width="17.5703125" style="89" customWidth="1"/>
    <col min="10" max="10" width="15.42578125" style="89" bestFit="1" customWidth="1"/>
    <col min="11" max="11" width="20.5703125" style="89" customWidth="1"/>
    <col min="12" max="12" width="22.42578125" style="89" hidden="1" customWidth="1"/>
    <col min="13" max="13" width="12.5703125" style="89" hidden="1" customWidth="1"/>
    <col min="14" max="19" width="11.42578125" style="89" hidden="1" customWidth="1"/>
    <col min="20" max="20" width="13.5703125" style="89" hidden="1" customWidth="1"/>
    <col min="21" max="21" width="8.85546875" style="89" hidden="1" customWidth="1"/>
    <col min="22" max="22" width="17.42578125" style="89" hidden="1" customWidth="1"/>
    <col min="23" max="23" width="16.140625" style="89" hidden="1" customWidth="1"/>
    <col min="24" max="24" width="16.42578125" style="89" hidden="1" customWidth="1"/>
    <col min="25" max="25" width="17.42578125" style="89" hidden="1" customWidth="1"/>
    <col min="26" max="49" width="11.42578125" style="89" hidden="1" customWidth="1"/>
    <col min="50" max="50" width="0" style="89" hidden="1" customWidth="1"/>
    <col min="51" max="51" width="39.42578125" style="89" hidden="1" customWidth="1"/>
    <col min="52" max="52" width="16.42578125" style="89" hidden="1" customWidth="1"/>
    <col min="53" max="53" width="24.42578125" style="89" hidden="1" customWidth="1"/>
    <col min="54" max="54" width="25.140625" style="89" hidden="1" customWidth="1"/>
    <col min="55" max="59" width="27.42578125" style="89" hidden="1" customWidth="1"/>
    <col min="60" max="60" width="28.85546875" style="89" hidden="1" customWidth="1"/>
    <col min="61" max="61" width="21.42578125" style="89" hidden="1" customWidth="1"/>
    <col min="62" max="66" width="0" style="89" hidden="1" customWidth="1"/>
    <col min="67" max="68" width="11.42578125" style="535"/>
    <col min="69" max="69" width="16.85546875" style="535" customWidth="1"/>
    <col min="70" max="70" width="14.5703125" style="535" customWidth="1"/>
    <col min="71" max="113" width="11.42578125" style="535"/>
    <col min="114" max="262" width="11.42578125" style="89"/>
    <col min="263" max="263" width="6.140625" style="89" customWidth="1"/>
    <col min="264" max="264" width="33.42578125" style="89" customWidth="1"/>
    <col min="265" max="266" width="25.5703125" style="89" customWidth="1"/>
    <col min="267" max="267" width="11.42578125" style="89" customWidth="1"/>
    <col min="268" max="268" width="16.140625" style="89" customWidth="1"/>
    <col min="269" max="269" width="13.42578125" style="89" customWidth="1"/>
    <col min="270" max="270" width="11.42578125" style="89" customWidth="1"/>
    <col min="271" max="271" width="20.5703125" style="89" customWidth="1"/>
    <col min="272" max="272" width="22.42578125" style="89" customWidth="1"/>
    <col min="273" max="273" width="2.5703125" style="89" customWidth="1"/>
    <col min="274" max="518" width="11.42578125" style="89"/>
    <col min="519" max="519" width="6.140625" style="89" customWidth="1"/>
    <col min="520" max="520" width="33.42578125" style="89" customWidth="1"/>
    <col min="521" max="522" width="25.5703125" style="89" customWidth="1"/>
    <col min="523" max="523" width="11.42578125" style="89" customWidth="1"/>
    <col min="524" max="524" width="16.140625" style="89" customWidth="1"/>
    <col min="525" max="525" width="13.42578125" style="89" customWidth="1"/>
    <col min="526" max="526" width="11.42578125" style="89" customWidth="1"/>
    <col min="527" max="527" width="20.5703125" style="89" customWidth="1"/>
    <col min="528" max="528" width="22.42578125" style="89" customWidth="1"/>
    <col min="529" max="529" width="2.5703125" style="89" customWidth="1"/>
    <col min="530" max="774" width="11.42578125" style="89"/>
    <col min="775" max="775" width="6.140625" style="89" customWidth="1"/>
    <col min="776" max="776" width="33.42578125" style="89" customWidth="1"/>
    <col min="777" max="778" width="25.5703125" style="89" customWidth="1"/>
    <col min="779" max="779" width="11.42578125" style="89" customWidth="1"/>
    <col min="780" max="780" width="16.140625" style="89" customWidth="1"/>
    <col min="781" max="781" width="13.42578125" style="89" customWidth="1"/>
    <col min="782" max="782" width="11.42578125" style="89" customWidth="1"/>
    <col min="783" max="783" width="20.5703125" style="89" customWidth="1"/>
    <col min="784" max="784" width="22.42578125" style="89" customWidth="1"/>
    <col min="785" max="785" width="2.5703125" style="89" customWidth="1"/>
    <col min="786" max="1030" width="11.42578125" style="89"/>
    <col min="1031" max="1031" width="6.140625" style="89" customWidth="1"/>
    <col min="1032" max="1032" width="33.42578125" style="89" customWidth="1"/>
    <col min="1033" max="1034" width="25.5703125" style="89" customWidth="1"/>
    <col min="1035" max="1035" width="11.42578125" style="89" customWidth="1"/>
    <col min="1036" max="1036" width="16.140625" style="89" customWidth="1"/>
    <col min="1037" max="1037" width="13.42578125" style="89" customWidth="1"/>
    <col min="1038" max="1038" width="11.42578125" style="89" customWidth="1"/>
    <col min="1039" max="1039" width="20.5703125" style="89" customWidth="1"/>
    <col min="1040" max="1040" width="22.42578125" style="89" customWidth="1"/>
    <col min="1041" max="1041" width="2.5703125" style="89" customWidth="1"/>
    <col min="1042" max="1286" width="11.42578125" style="89"/>
    <col min="1287" max="1287" width="6.140625" style="89" customWidth="1"/>
    <col min="1288" max="1288" width="33.42578125" style="89" customWidth="1"/>
    <col min="1289" max="1290" width="25.5703125" style="89" customWidth="1"/>
    <col min="1291" max="1291" width="11.42578125" style="89" customWidth="1"/>
    <col min="1292" max="1292" width="16.140625" style="89" customWidth="1"/>
    <col min="1293" max="1293" width="13.42578125" style="89" customWidth="1"/>
    <col min="1294" max="1294" width="11.42578125" style="89" customWidth="1"/>
    <col min="1295" max="1295" width="20.5703125" style="89" customWidth="1"/>
    <col min="1296" max="1296" width="22.42578125" style="89" customWidth="1"/>
    <col min="1297" max="1297" width="2.5703125" style="89" customWidth="1"/>
    <col min="1298" max="1542" width="11.42578125" style="89"/>
    <col min="1543" max="1543" width="6.140625" style="89" customWidth="1"/>
    <col min="1544" max="1544" width="33.42578125" style="89" customWidth="1"/>
    <col min="1545" max="1546" width="25.5703125" style="89" customWidth="1"/>
    <col min="1547" max="1547" width="11.42578125" style="89" customWidth="1"/>
    <col min="1548" max="1548" width="16.140625" style="89" customWidth="1"/>
    <col min="1549" max="1549" width="13.42578125" style="89" customWidth="1"/>
    <col min="1550" max="1550" width="11.42578125" style="89" customWidth="1"/>
    <col min="1551" max="1551" width="20.5703125" style="89" customWidth="1"/>
    <col min="1552" max="1552" width="22.42578125" style="89" customWidth="1"/>
    <col min="1553" max="1553" width="2.5703125" style="89" customWidth="1"/>
    <col min="1554" max="1798" width="11.42578125" style="89"/>
    <col min="1799" max="1799" width="6.140625" style="89" customWidth="1"/>
    <col min="1800" max="1800" width="33.42578125" style="89" customWidth="1"/>
    <col min="1801" max="1802" width="25.5703125" style="89" customWidth="1"/>
    <col min="1803" max="1803" width="11.42578125" style="89" customWidth="1"/>
    <col min="1804" max="1804" width="16.140625" style="89" customWidth="1"/>
    <col min="1805" max="1805" width="13.42578125" style="89" customWidth="1"/>
    <col min="1806" max="1806" width="11.42578125" style="89" customWidth="1"/>
    <col min="1807" max="1807" width="20.5703125" style="89" customWidth="1"/>
    <col min="1808" max="1808" width="22.42578125" style="89" customWidth="1"/>
    <col min="1809" max="1809" width="2.5703125" style="89" customWidth="1"/>
    <col min="1810" max="2054" width="11.42578125" style="89"/>
    <col min="2055" max="2055" width="6.140625" style="89" customWidth="1"/>
    <col min="2056" max="2056" width="33.42578125" style="89" customWidth="1"/>
    <col min="2057" max="2058" width="25.5703125" style="89" customWidth="1"/>
    <col min="2059" max="2059" width="11.42578125" style="89" customWidth="1"/>
    <col min="2060" max="2060" width="16.140625" style="89" customWidth="1"/>
    <col min="2061" max="2061" width="13.42578125" style="89" customWidth="1"/>
    <col min="2062" max="2062" width="11.42578125" style="89" customWidth="1"/>
    <col min="2063" max="2063" width="20.5703125" style="89" customWidth="1"/>
    <col min="2064" max="2064" width="22.42578125" style="89" customWidth="1"/>
    <col min="2065" max="2065" width="2.5703125" style="89" customWidth="1"/>
    <col min="2066" max="2310" width="11.42578125" style="89"/>
    <col min="2311" max="2311" width="6.140625" style="89" customWidth="1"/>
    <col min="2312" max="2312" width="33.42578125" style="89" customWidth="1"/>
    <col min="2313" max="2314" width="25.5703125" style="89" customWidth="1"/>
    <col min="2315" max="2315" width="11.42578125" style="89" customWidth="1"/>
    <col min="2316" max="2316" width="16.140625" style="89" customWidth="1"/>
    <col min="2317" max="2317" width="13.42578125" style="89" customWidth="1"/>
    <col min="2318" max="2318" width="11.42578125" style="89" customWidth="1"/>
    <col min="2319" max="2319" width="20.5703125" style="89" customWidth="1"/>
    <col min="2320" max="2320" width="22.42578125" style="89" customWidth="1"/>
    <col min="2321" max="2321" width="2.5703125" style="89" customWidth="1"/>
    <col min="2322" max="2566" width="11.42578125" style="89"/>
    <col min="2567" max="2567" width="6.140625" style="89" customWidth="1"/>
    <col min="2568" max="2568" width="33.42578125" style="89" customWidth="1"/>
    <col min="2569" max="2570" width="25.5703125" style="89" customWidth="1"/>
    <col min="2571" max="2571" width="11.42578125" style="89" customWidth="1"/>
    <col min="2572" max="2572" width="16.140625" style="89" customWidth="1"/>
    <col min="2573" max="2573" width="13.42578125" style="89" customWidth="1"/>
    <col min="2574" max="2574" width="11.42578125" style="89" customWidth="1"/>
    <col min="2575" max="2575" width="20.5703125" style="89" customWidth="1"/>
    <col min="2576" max="2576" width="22.42578125" style="89" customWidth="1"/>
    <col min="2577" max="2577" width="2.5703125" style="89" customWidth="1"/>
    <col min="2578" max="2822" width="11.42578125" style="89"/>
    <col min="2823" max="2823" width="6.140625" style="89" customWidth="1"/>
    <col min="2824" max="2824" width="33.42578125" style="89" customWidth="1"/>
    <col min="2825" max="2826" width="25.5703125" style="89" customWidth="1"/>
    <col min="2827" max="2827" width="11.42578125" style="89" customWidth="1"/>
    <col min="2828" max="2828" width="16.140625" style="89" customWidth="1"/>
    <col min="2829" max="2829" width="13.42578125" style="89" customWidth="1"/>
    <col min="2830" max="2830" width="11.42578125" style="89" customWidth="1"/>
    <col min="2831" max="2831" width="20.5703125" style="89" customWidth="1"/>
    <col min="2832" max="2832" width="22.42578125" style="89" customWidth="1"/>
    <col min="2833" max="2833" width="2.5703125" style="89" customWidth="1"/>
    <col min="2834" max="3078" width="11.42578125" style="89"/>
    <col min="3079" max="3079" width="6.140625" style="89" customWidth="1"/>
    <col min="3080" max="3080" width="33.42578125" style="89" customWidth="1"/>
    <col min="3081" max="3082" width="25.5703125" style="89" customWidth="1"/>
    <col min="3083" max="3083" width="11.42578125" style="89" customWidth="1"/>
    <col min="3084" max="3084" width="16.140625" style="89" customWidth="1"/>
    <col min="3085" max="3085" width="13.42578125" style="89" customWidth="1"/>
    <col min="3086" max="3086" width="11.42578125" style="89" customWidth="1"/>
    <col min="3087" max="3087" width="20.5703125" style="89" customWidth="1"/>
    <col min="3088" max="3088" width="22.42578125" style="89" customWidth="1"/>
    <col min="3089" max="3089" width="2.5703125" style="89" customWidth="1"/>
    <col min="3090" max="3334" width="11.42578125" style="89"/>
    <col min="3335" max="3335" width="6.140625" style="89" customWidth="1"/>
    <col min="3336" max="3336" width="33.42578125" style="89" customWidth="1"/>
    <col min="3337" max="3338" width="25.5703125" style="89" customWidth="1"/>
    <col min="3339" max="3339" width="11.42578125" style="89" customWidth="1"/>
    <col min="3340" max="3340" width="16.140625" style="89" customWidth="1"/>
    <col min="3341" max="3341" width="13.42578125" style="89" customWidth="1"/>
    <col min="3342" max="3342" width="11.42578125" style="89" customWidth="1"/>
    <col min="3343" max="3343" width="20.5703125" style="89" customWidth="1"/>
    <col min="3344" max="3344" width="22.42578125" style="89" customWidth="1"/>
    <col min="3345" max="3345" width="2.5703125" style="89" customWidth="1"/>
    <col min="3346" max="3590" width="11.42578125" style="89"/>
    <col min="3591" max="3591" width="6.140625" style="89" customWidth="1"/>
    <col min="3592" max="3592" width="33.42578125" style="89" customWidth="1"/>
    <col min="3593" max="3594" width="25.5703125" style="89" customWidth="1"/>
    <col min="3595" max="3595" width="11.42578125" style="89" customWidth="1"/>
    <col min="3596" max="3596" width="16.140625" style="89" customWidth="1"/>
    <col min="3597" max="3597" width="13.42578125" style="89" customWidth="1"/>
    <col min="3598" max="3598" width="11.42578125" style="89" customWidth="1"/>
    <col min="3599" max="3599" width="20.5703125" style="89" customWidth="1"/>
    <col min="3600" max="3600" width="22.42578125" style="89" customWidth="1"/>
    <col min="3601" max="3601" width="2.5703125" style="89" customWidth="1"/>
    <col min="3602" max="3846" width="11.42578125" style="89"/>
    <col min="3847" max="3847" width="6.140625" style="89" customWidth="1"/>
    <col min="3848" max="3848" width="33.42578125" style="89" customWidth="1"/>
    <col min="3849" max="3850" width="25.5703125" style="89" customWidth="1"/>
    <col min="3851" max="3851" width="11.42578125" style="89" customWidth="1"/>
    <col min="3852" max="3852" width="16.140625" style="89" customWidth="1"/>
    <col min="3853" max="3853" width="13.42578125" style="89" customWidth="1"/>
    <col min="3854" max="3854" width="11.42578125" style="89" customWidth="1"/>
    <col min="3855" max="3855" width="20.5703125" style="89" customWidth="1"/>
    <col min="3856" max="3856" width="22.42578125" style="89" customWidth="1"/>
    <col min="3857" max="3857" width="2.5703125" style="89" customWidth="1"/>
    <col min="3858" max="4102" width="11.42578125" style="89"/>
    <col min="4103" max="4103" width="6.140625" style="89" customWidth="1"/>
    <col min="4104" max="4104" width="33.42578125" style="89" customWidth="1"/>
    <col min="4105" max="4106" width="25.5703125" style="89" customWidth="1"/>
    <col min="4107" max="4107" width="11.42578125" style="89" customWidth="1"/>
    <col min="4108" max="4108" width="16.140625" style="89" customWidth="1"/>
    <col min="4109" max="4109" width="13.42578125" style="89" customWidth="1"/>
    <col min="4110" max="4110" width="11.42578125" style="89" customWidth="1"/>
    <col min="4111" max="4111" width="20.5703125" style="89" customWidth="1"/>
    <col min="4112" max="4112" width="22.42578125" style="89" customWidth="1"/>
    <col min="4113" max="4113" width="2.5703125" style="89" customWidth="1"/>
    <col min="4114" max="4358" width="11.42578125" style="89"/>
    <col min="4359" max="4359" width="6.140625" style="89" customWidth="1"/>
    <col min="4360" max="4360" width="33.42578125" style="89" customWidth="1"/>
    <col min="4361" max="4362" width="25.5703125" style="89" customWidth="1"/>
    <col min="4363" max="4363" width="11.42578125" style="89" customWidth="1"/>
    <col min="4364" max="4364" width="16.140625" style="89" customWidth="1"/>
    <col min="4365" max="4365" width="13.42578125" style="89" customWidth="1"/>
    <col min="4366" max="4366" width="11.42578125" style="89" customWidth="1"/>
    <col min="4367" max="4367" width="20.5703125" style="89" customWidth="1"/>
    <col min="4368" max="4368" width="22.42578125" style="89" customWidth="1"/>
    <col min="4369" max="4369" width="2.5703125" style="89" customWidth="1"/>
    <col min="4370" max="4614" width="11.42578125" style="89"/>
    <col min="4615" max="4615" width="6.140625" style="89" customWidth="1"/>
    <col min="4616" max="4616" width="33.42578125" style="89" customWidth="1"/>
    <col min="4617" max="4618" width="25.5703125" style="89" customWidth="1"/>
    <col min="4619" max="4619" width="11.42578125" style="89" customWidth="1"/>
    <col min="4620" max="4620" width="16.140625" style="89" customWidth="1"/>
    <col min="4621" max="4621" width="13.42578125" style="89" customWidth="1"/>
    <col min="4622" max="4622" width="11.42578125" style="89" customWidth="1"/>
    <col min="4623" max="4623" width="20.5703125" style="89" customWidth="1"/>
    <col min="4624" max="4624" width="22.42578125" style="89" customWidth="1"/>
    <col min="4625" max="4625" width="2.5703125" style="89" customWidth="1"/>
    <col min="4626" max="4870" width="11.42578125" style="89"/>
    <col min="4871" max="4871" width="6.140625" style="89" customWidth="1"/>
    <col min="4872" max="4872" width="33.42578125" style="89" customWidth="1"/>
    <col min="4873" max="4874" width="25.5703125" style="89" customWidth="1"/>
    <col min="4875" max="4875" width="11.42578125" style="89" customWidth="1"/>
    <col min="4876" max="4876" width="16.140625" style="89" customWidth="1"/>
    <col min="4877" max="4877" width="13.42578125" style="89" customWidth="1"/>
    <col min="4878" max="4878" width="11.42578125" style="89" customWidth="1"/>
    <col min="4879" max="4879" width="20.5703125" style="89" customWidth="1"/>
    <col min="4880" max="4880" width="22.42578125" style="89" customWidth="1"/>
    <col min="4881" max="4881" width="2.5703125" style="89" customWidth="1"/>
    <col min="4882" max="5126" width="11.42578125" style="89"/>
    <col min="5127" max="5127" width="6.140625" style="89" customWidth="1"/>
    <col min="5128" max="5128" width="33.42578125" style="89" customWidth="1"/>
    <col min="5129" max="5130" width="25.5703125" style="89" customWidth="1"/>
    <col min="5131" max="5131" width="11.42578125" style="89" customWidth="1"/>
    <col min="5132" max="5132" width="16.140625" style="89" customWidth="1"/>
    <col min="5133" max="5133" width="13.42578125" style="89" customWidth="1"/>
    <col min="5134" max="5134" width="11.42578125" style="89" customWidth="1"/>
    <col min="5135" max="5135" width="20.5703125" style="89" customWidth="1"/>
    <col min="5136" max="5136" width="22.42578125" style="89" customWidth="1"/>
    <col min="5137" max="5137" width="2.5703125" style="89" customWidth="1"/>
    <col min="5138" max="5382" width="11.42578125" style="89"/>
    <col min="5383" max="5383" width="6.140625" style="89" customWidth="1"/>
    <col min="5384" max="5384" width="33.42578125" style="89" customWidth="1"/>
    <col min="5385" max="5386" width="25.5703125" style="89" customWidth="1"/>
    <col min="5387" max="5387" width="11.42578125" style="89" customWidth="1"/>
    <col min="5388" max="5388" width="16.140625" style="89" customWidth="1"/>
    <col min="5389" max="5389" width="13.42578125" style="89" customWidth="1"/>
    <col min="5390" max="5390" width="11.42578125" style="89" customWidth="1"/>
    <col min="5391" max="5391" width="20.5703125" style="89" customWidth="1"/>
    <col min="5392" max="5392" width="22.42578125" style="89" customWidth="1"/>
    <col min="5393" max="5393" width="2.5703125" style="89" customWidth="1"/>
    <col min="5394" max="5638" width="11.42578125" style="89"/>
    <col min="5639" max="5639" width="6.140625" style="89" customWidth="1"/>
    <col min="5640" max="5640" width="33.42578125" style="89" customWidth="1"/>
    <col min="5641" max="5642" width="25.5703125" style="89" customWidth="1"/>
    <col min="5643" max="5643" width="11.42578125" style="89" customWidth="1"/>
    <col min="5644" max="5644" width="16.140625" style="89" customWidth="1"/>
    <col min="5645" max="5645" width="13.42578125" style="89" customWidth="1"/>
    <col min="5646" max="5646" width="11.42578125" style="89" customWidth="1"/>
    <col min="5647" max="5647" width="20.5703125" style="89" customWidth="1"/>
    <col min="5648" max="5648" width="22.42578125" style="89" customWidth="1"/>
    <col min="5649" max="5649" width="2.5703125" style="89" customWidth="1"/>
    <col min="5650" max="5894" width="11.42578125" style="89"/>
    <col min="5895" max="5895" width="6.140625" style="89" customWidth="1"/>
    <col min="5896" max="5896" width="33.42578125" style="89" customWidth="1"/>
    <col min="5897" max="5898" width="25.5703125" style="89" customWidth="1"/>
    <col min="5899" max="5899" width="11.42578125" style="89" customWidth="1"/>
    <col min="5900" max="5900" width="16.140625" style="89" customWidth="1"/>
    <col min="5901" max="5901" width="13.42578125" style="89" customWidth="1"/>
    <col min="5902" max="5902" width="11.42578125" style="89" customWidth="1"/>
    <col min="5903" max="5903" width="20.5703125" style="89" customWidth="1"/>
    <col min="5904" max="5904" width="22.42578125" style="89" customWidth="1"/>
    <col min="5905" max="5905" width="2.5703125" style="89" customWidth="1"/>
    <col min="5906" max="6150" width="11.42578125" style="89"/>
    <col min="6151" max="6151" width="6.140625" style="89" customWidth="1"/>
    <col min="6152" max="6152" width="33.42578125" style="89" customWidth="1"/>
    <col min="6153" max="6154" width="25.5703125" style="89" customWidth="1"/>
    <col min="6155" max="6155" width="11.42578125" style="89" customWidth="1"/>
    <col min="6156" max="6156" width="16.140625" style="89" customWidth="1"/>
    <col min="6157" max="6157" width="13.42578125" style="89" customWidth="1"/>
    <col min="6158" max="6158" width="11.42578125" style="89" customWidth="1"/>
    <col min="6159" max="6159" width="20.5703125" style="89" customWidth="1"/>
    <col min="6160" max="6160" width="22.42578125" style="89" customWidth="1"/>
    <col min="6161" max="6161" width="2.5703125" style="89" customWidth="1"/>
    <col min="6162" max="6406" width="11.42578125" style="89"/>
    <col min="6407" max="6407" width="6.140625" style="89" customWidth="1"/>
    <col min="6408" max="6408" width="33.42578125" style="89" customWidth="1"/>
    <col min="6409" max="6410" width="25.5703125" style="89" customWidth="1"/>
    <col min="6411" max="6411" width="11.42578125" style="89" customWidth="1"/>
    <col min="6412" max="6412" width="16.140625" style="89" customWidth="1"/>
    <col min="6413" max="6413" width="13.42578125" style="89" customWidth="1"/>
    <col min="6414" max="6414" width="11.42578125" style="89" customWidth="1"/>
    <col min="6415" max="6415" width="20.5703125" style="89" customWidth="1"/>
    <col min="6416" max="6416" width="22.42578125" style="89" customWidth="1"/>
    <col min="6417" max="6417" width="2.5703125" style="89" customWidth="1"/>
    <col min="6418" max="6662" width="11.42578125" style="89"/>
    <col min="6663" max="6663" width="6.140625" style="89" customWidth="1"/>
    <col min="6664" max="6664" width="33.42578125" style="89" customWidth="1"/>
    <col min="6665" max="6666" width="25.5703125" style="89" customWidth="1"/>
    <col min="6667" max="6667" width="11.42578125" style="89" customWidth="1"/>
    <col min="6668" max="6668" width="16.140625" style="89" customWidth="1"/>
    <col min="6669" max="6669" width="13.42578125" style="89" customWidth="1"/>
    <col min="6670" max="6670" width="11.42578125" style="89" customWidth="1"/>
    <col min="6671" max="6671" width="20.5703125" style="89" customWidth="1"/>
    <col min="6672" max="6672" width="22.42578125" style="89" customWidth="1"/>
    <col min="6673" max="6673" width="2.5703125" style="89" customWidth="1"/>
    <col min="6674" max="6918" width="11.42578125" style="89"/>
    <col min="6919" max="6919" width="6.140625" style="89" customWidth="1"/>
    <col min="6920" max="6920" width="33.42578125" style="89" customWidth="1"/>
    <col min="6921" max="6922" width="25.5703125" style="89" customWidth="1"/>
    <col min="6923" max="6923" width="11.42578125" style="89" customWidth="1"/>
    <col min="6924" max="6924" width="16.140625" style="89" customWidth="1"/>
    <col min="6925" max="6925" width="13.42578125" style="89" customWidth="1"/>
    <col min="6926" max="6926" width="11.42578125" style="89" customWidth="1"/>
    <col min="6927" max="6927" width="20.5703125" style="89" customWidth="1"/>
    <col min="6928" max="6928" width="22.42578125" style="89" customWidth="1"/>
    <col min="6929" max="6929" width="2.5703125" style="89" customWidth="1"/>
    <col min="6930" max="7174" width="11.42578125" style="89"/>
    <col min="7175" max="7175" width="6.140625" style="89" customWidth="1"/>
    <col min="7176" max="7176" width="33.42578125" style="89" customWidth="1"/>
    <col min="7177" max="7178" width="25.5703125" style="89" customWidth="1"/>
    <col min="7179" max="7179" width="11.42578125" style="89" customWidth="1"/>
    <col min="7180" max="7180" width="16.140625" style="89" customWidth="1"/>
    <col min="7181" max="7181" width="13.42578125" style="89" customWidth="1"/>
    <col min="7182" max="7182" width="11.42578125" style="89" customWidth="1"/>
    <col min="7183" max="7183" width="20.5703125" style="89" customWidth="1"/>
    <col min="7184" max="7184" width="22.42578125" style="89" customWidth="1"/>
    <col min="7185" max="7185" width="2.5703125" style="89" customWidth="1"/>
    <col min="7186" max="7430" width="11.42578125" style="89"/>
    <col min="7431" max="7431" width="6.140625" style="89" customWidth="1"/>
    <col min="7432" max="7432" width="33.42578125" style="89" customWidth="1"/>
    <col min="7433" max="7434" width="25.5703125" style="89" customWidth="1"/>
    <col min="7435" max="7435" width="11.42578125" style="89" customWidth="1"/>
    <col min="7436" max="7436" width="16.140625" style="89" customWidth="1"/>
    <col min="7437" max="7437" width="13.42578125" style="89" customWidth="1"/>
    <col min="7438" max="7438" width="11.42578125" style="89" customWidth="1"/>
    <col min="7439" max="7439" width="20.5703125" style="89" customWidth="1"/>
    <col min="7440" max="7440" width="22.42578125" style="89" customWidth="1"/>
    <col min="7441" max="7441" width="2.5703125" style="89" customWidth="1"/>
    <col min="7442" max="7686" width="11.42578125" style="89"/>
    <col min="7687" max="7687" width="6.140625" style="89" customWidth="1"/>
    <col min="7688" max="7688" width="33.42578125" style="89" customWidth="1"/>
    <col min="7689" max="7690" width="25.5703125" style="89" customWidth="1"/>
    <col min="7691" max="7691" width="11.42578125" style="89" customWidth="1"/>
    <col min="7692" max="7692" width="16.140625" style="89" customWidth="1"/>
    <col min="7693" max="7693" width="13.42578125" style="89" customWidth="1"/>
    <col min="7694" max="7694" width="11.42578125" style="89" customWidth="1"/>
    <col min="7695" max="7695" width="20.5703125" style="89" customWidth="1"/>
    <col min="7696" max="7696" width="22.42578125" style="89" customWidth="1"/>
    <col min="7697" max="7697" width="2.5703125" style="89" customWidth="1"/>
    <col min="7698" max="7942" width="11.42578125" style="89"/>
    <col min="7943" max="7943" width="6.140625" style="89" customWidth="1"/>
    <col min="7944" max="7944" width="33.42578125" style="89" customWidth="1"/>
    <col min="7945" max="7946" width="25.5703125" style="89" customWidth="1"/>
    <col min="7947" max="7947" width="11.42578125" style="89" customWidth="1"/>
    <col min="7948" max="7948" width="16.140625" style="89" customWidth="1"/>
    <col min="7949" max="7949" width="13.42578125" style="89" customWidth="1"/>
    <col min="7950" max="7950" width="11.42578125" style="89" customWidth="1"/>
    <col min="7951" max="7951" width="20.5703125" style="89" customWidth="1"/>
    <col min="7952" max="7952" width="22.42578125" style="89" customWidth="1"/>
    <col min="7953" max="7953" width="2.5703125" style="89" customWidth="1"/>
    <col min="7954" max="8198" width="11.42578125" style="89"/>
    <col min="8199" max="8199" width="6.140625" style="89" customWidth="1"/>
    <col min="8200" max="8200" width="33.42578125" style="89" customWidth="1"/>
    <col min="8201" max="8202" width="25.5703125" style="89" customWidth="1"/>
    <col min="8203" max="8203" width="11.42578125" style="89" customWidth="1"/>
    <col min="8204" max="8204" width="16.140625" style="89" customWidth="1"/>
    <col min="8205" max="8205" width="13.42578125" style="89" customWidth="1"/>
    <col min="8206" max="8206" width="11.42578125" style="89" customWidth="1"/>
    <col min="8207" max="8207" width="20.5703125" style="89" customWidth="1"/>
    <col min="8208" max="8208" width="22.42578125" style="89" customWidth="1"/>
    <col min="8209" max="8209" width="2.5703125" style="89" customWidth="1"/>
    <col min="8210" max="8454" width="11.42578125" style="89"/>
    <col min="8455" max="8455" width="6.140625" style="89" customWidth="1"/>
    <col min="8456" max="8456" width="33.42578125" style="89" customWidth="1"/>
    <col min="8457" max="8458" width="25.5703125" style="89" customWidth="1"/>
    <col min="8459" max="8459" width="11.42578125" style="89" customWidth="1"/>
    <col min="8460" max="8460" width="16.140625" style="89" customWidth="1"/>
    <col min="8461" max="8461" width="13.42578125" style="89" customWidth="1"/>
    <col min="8462" max="8462" width="11.42578125" style="89" customWidth="1"/>
    <col min="8463" max="8463" width="20.5703125" style="89" customWidth="1"/>
    <col min="8464" max="8464" width="22.42578125" style="89" customWidth="1"/>
    <col min="8465" max="8465" width="2.5703125" style="89" customWidth="1"/>
    <col min="8466" max="8710" width="11.42578125" style="89"/>
    <col min="8711" max="8711" width="6.140625" style="89" customWidth="1"/>
    <col min="8712" max="8712" width="33.42578125" style="89" customWidth="1"/>
    <col min="8713" max="8714" width="25.5703125" style="89" customWidth="1"/>
    <col min="8715" max="8715" width="11.42578125" style="89" customWidth="1"/>
    <col min="8716" max="8716" width="16.140625" style="89" customWidth="1"/>
    <col min="8717" max="8717" width="13.42578125" style="89" customWidth="1"/>
    <col min="8718" max="8718" width="11.42578125" style="89" customWidth="1"/>
    <col min="8719" max="8719" width="20.5703125" style="89" customWidth="1"/>
    <col min="8720" max="8720" width="22.42578125" style="89" customWidth="1"/>
    <col min="8721" max="8721" width="2.5703125" style="89" customWidth="1"/>
    <col min="8722" max="8966" width="11.42578125" style="89"/>
    <col min="8967" max="8967" width="6.140625" style="89" customWidth="1"/>
    <col min="8968" max="8968" width="33.42578125" style="89" customWidth="1"/>
    <col min="8969" max="8970" width="25.5703125" style="89" customWidth="1"/>
    <col min="8971" max="8971" width="11.42578125" style="89" customWidth="1"/>
    <col min="8972" max="8972" width="16.140625" style="89" customWidth="1"/>
    <col min="8973" max="8973" width="13.42578125" style="89" customWidth="1"/>
    <col min="8974" max="8974" width="11.42578125" style="89" customWidth="1"/>
    <col min="8975" max="8975" width="20.5703125" style="89" customWidth="1"/>
    <col min="8976" max="8976" width="22.42578125" style="89" customWidth="1"/>
    <col min="8977" max="8977" width="2.5703125" style="89" customWidth="1"/>
    <col min="8978" max="9222" width="11.42578125" style="89"/>
    <col min="9223" max="9223" width="6.140625" style="89" customWidth="1"/>
    <col min="9224" max="9224" width="33.42578125" style="89" customWidth="1"/>
    <col min="9225" max="9226" width="25.5703125" style="89" customWidth="1"/>
    <col min="9227" max="9227" width="11.42578125" style="89" customWidth="1"/>
    <col min="9228" max="9228" width="16.140625" style="89" customWidth="1"/>
    <col min="9229" max="9229" width="13.42578125" style="89" customWidth="1"/>
    <col min="9230" max="9230" width="11.42578125" style="89" customWidth="1"/>
    <col min="9231" max="9231" width="20.5703125" style="89" customWidth="1"/>
    <col min="9232" max="9232" width="22.42578125" style="89" customWidth="1"/>
    <col min="9233" max="9233" width="2.5703125" style="89" customWidth="1"/>
    <col min="9234" max="9478" width="11.42578125" style="89"/>
    <col min="9479" max="9479" width="6.140625" style="89" customWidth="1"/>
    <col min="9480" max="9480" width="33.42578125" style="89" customWidth="1"/>
    <col min="9481" max="9482" width="25.5703125" style="89" customWidth="1"/>
    <col min="9483" max="9483" width="11.42578125" style="89" customWidth="1"/>
    <col min="9484" max="9484" width="16.140625" style="89" customWidth="1"/>
    <col min="9485" max="9485" width="13.42578125" style="89" customWidth="1"/>
    <col min="9486" max="9486" width="11.42578125" style="89" customWidth="1"/>
    <col min="9487" max="9487" width="20.5703125" style="89" customWidth="1"/>
    <col min="9488" max="9488" width="22.42578125" style="89" customWidth="1"/>
    <col min="9489" max="9489" width="2.5703125" style="89" customWidth="1"/>
    <col min="9490" max="9734" width="11.42578125" style="89"/>
    <col min="9735" max="9735" width="6.140625" style="89" customWidth="1"/>
    <col min="9736" max="9736" width="33.42578125" style="89" customWidth="1"/>
    <col min="9737" max="9738" width="25.5703125" style="89" customWidth="1"/>
    <col min="9739" max="9739" width="11.42578125" style="89" customWidth="1"/>
    <col min="9740" max="9740" width="16.140625" style="89" customWidth="1"/>
    <col min="9741" max="9741" width="13.42578125" style="89" customWidth="1"/>
    <col min="9742" max="9742" width="11.42578125" style="89" customWidth="1"/>
    <col min="9743" max="9743" width="20.5703125" style="89" customWidth="1"/>
    <col min="9744" max="9744" width="22.42578125" style="89" customWidth="1"/>
    <col min="9745" max="9745" width="2.5703125" style="89" customWidth="1"/>
    <col min="9746" max="9990" width="11.42578125" style="89"/>
    <col min="9991" max="9991" width="6.140625" style="89" customWidth="1"/>
    <col min="9992" max="9992" width="33.42578125" style="89" customWidth="1"/>
    <col min="9993" max="9994" width="25.5703125" style="89" customWidth="1"/>
    <col min="9995" max="9995" width="11.42578125" style="89" customWidth="1"/>
    <col min="9996" max="9996" width="16.140625" style="89" customWidth="1"/>
    <col min="9997" max="9997" width="13.42578125" style="89" customWidth="1"/>
    <col min="9998" max="9998" width="11.42578125" style="89" customWidth="1"/>
    <col min="9999" max="9999" width="20.5703125" style="89" customWidth="1"/>
    <col min="10000" max="10000" width="22.42578125" style="89" customWidth="1"/>
    <col min="10001" max="10001" width="2.5703125" style="89" customWidth="1"/>
    <col min="10002" max="10246" width="11.42578125" style="89"/>
    <col min="10247" max="10247" width="6.140625" style="89" customWidth="1"/>
    <col min="10248" max="10248" width="33.42578125" style="89" customWidth="1"/>
    <col min="10249" max="10250" width="25.5703125" style="89" customWidth="1"/>
    <col min="10251" max="10251" width="11.42578125" style="89" customWidth="1"/>
    <col min="10252" max="10252" width="16.140625" style="89" customWidth="1"/>
    <col min="10253" max="10253" width="13.42578125" style="89" customWidth="1"/>
    <col min="10254" max="10254" width="11.42578125" style="89" customWidth="1"/>
    <col min="10255" max="10255" width="20.5703125" style="89" customWidth="1"/>
    <col min="10256" max="10256" width="22.42578125" style="89" customWidth="1"/>
    <col min="10257" max="10257" width="2.5703125" style="89" customWidth="1"/>
    <col min="10258" max="10502" width="11.42578125" style="89"/>
    <col min="10503" max="10503" width="6.140625" style="89" customWidth="1"/>
    <col min="10504" max="10504" width="33.42578125" style="89" customWidth="1"/>
    <col min="10505" max="10506" width="25.5703125" style="89" customWidth="1"/>
    <col min="10507" max="10507" width="11.42578125" style="89" customWidth="1"/>
    <col min="10508" max="10508" width="16.140625" style="89" customWidth="1"/>
    <col min="10509" max="10509" width="13.42578125" style="89" customWidth="1"/>
    <col min="10510" max="10510" width="11.42578125" style="89" customWidth="1"/>
    <col min="10511" max="10511" width="20.5703125" style="89" customWidth="1"/>
    <col min="10512" max="10512" width="22.42578125" style="89" customWidth="1"/>
    <col min="10513" max="10513" width="2.5703125" style="89" customWidth="1"/>
    <col min="10514" max="10758" width="11.42578125" style="89"/>
    <col min="10759" max="10759" width="6.140625" style="89" customWidth="1"/>
    <col min="10760" max="10760" width="33.42578125" style="89" customWidth="1"/>
    <col min="10761" max="10762" width="25.5703125" style="89" customWidth="1"/>
    <col min="10763" max="10763" width="11.42578125" style="89" customWidth="1"/>
    <col min="10764" max="10764" width="16.140625" style="89" customWidth="1"/>
    <col min="10765" max="10765" width="13.42578125" style="89" customWidth="1"/>
    <col min="10766" max="10766" width="11.42578125" style="89" customWidth="1"/>
    <col min="10767" max="10767" width="20.5703125" style="89" customWidth="1"/>
    <col min="10768" max="10768" width="22.42578125" style="89" customWidth="1"/>
    <col min="10769" max="10769" width="2.5703125" style="89" customWidth="1"/>
    <col min="10770" max="11014" width="11.42578125" style="89"/>
    <col min="11015" max="11015" width="6.140625" style="89" customWidth="1"/>
    <col min="11016" max="11016" width="33.42578125" style="89" customWidth="1"/>
    <col min="11017" max="11018" width="25.5703125" style="89" customWidth="1"/>
    <col min="11019" max="11019" width="11.42578125" style="89" customWidth="1"/>
    <col min="11020" max="11020" width="16.140625" style="89" customWidth="1"/>
    <col min="11021" max="11021" width="13.42578125" style="89" customWidth="1"/>
    <col min="11022" max="11022" width="11.42578125" style="89" customWidth="1"/>
    <col min="11023" max="11023" width="20.5703125" style="89" customWidth="1"/>
    <col min="11024" max="11024" width="22.42578125" style="89" customWidth="1"/>
    <col min="11025" max="11025" width="2.5703125" style="89" customWidth="1"/>
    <col min="11026" max="11270" width="11.42578125" style="89"/>
    <col min="11271" max="11271" width="6.140625" style="89" customWidth="1"/>
    <col min="11272" max="11272" width="33.42578125" style="89" customWidth="1"/>
    <col min="11273" max="11274" width="25.5703125" style="89" customWidth="1"/>
    <col min="11275" max="11275" width="11.42578125" style="89" customWidth="1"/>
    <col min="11276" max="11276" width="16.140625" style="89" customWidth="1"/>
    <col min="11277" max="11277" width="13.42578125" style="89" customWidth="1"/>
    <col min="11278" max="11278" width="11.42578125" style="89" customWidth="1"/>
    <col min="11279" max="11279" width="20.5703125" style="89" customWidth="1"/>
    <col min="11280" max="11280" width="22.42578125" style="89" customWidth="1"/>
    <col min="11281" max="11281" width="2.5703125" style="89" customWidth="1"/>
    <col min="11282" max="11526" width="11.42578125" style="89"/>
    <col min="11527" max="11527" width="6.140625" style="89" customWidth="1"/>
    <col min="11528" max="11528" width="33.42578125" style="89" customWidth="1"/>
    <col min="11529" max="11530" width="25.5703125" style="89" customWidth="1"/>
    <col min="11531" max="11531" width="11.42578125" style="89" customWidth="1"/>
    <col min="11532" max="11532" width="16.140625" style="89" customWidth="1"/>
    <col min="11533" max="11533" width="13.42578125" style="89" customWidth="1"/>
    <col min="11534" max="11534" width="11.42578125" style="89" customWidth="1"/>
    <col min="11535" max="11535" width="20.5703125" style="89" customWidth="1"/>
    <col min="11536" max="11536" width="22.42578125" style="89" customWidth="1"/>
    <col min="11537" max="11537" width="2.5703125" style="89" customWidth="1"/>
    <col min="11538" max="11782" width="11.42578125" style="89"/>
    <col min="11783" max="11783" width="6.140625" style="89" customWidth="1"/>
    <col min="11784" max="11784" width="33.42578125" style="89" customWidth="1"/>
    <col min="11785" max="11786" width="25.5703125" style="89" customWidth="1"/>
    <col min="11787" max="11787" width="11.42578125" style="89" customWidth="1"/>
    <col min="11788" max="11788" width="16.140625" style="89" customWidth="1"/>
    <col min="11789" max="11789" width="13.42578125" style="89" customWidth="1"/>
    <col min="11790" max="11790" width="11.42578125" style="89" customWidth="1"/>
    <col min="11791" max="11791" width="20.5703125" style="89" customWidth="1"/>
    <col min="11792" max="11792" width="22.42578125" style="89" customWidth="1"/>
    <col min="11793" max="11793" width="2.5703125" style="89" customWidth="1"/>
    <col min="11794" max="12038" width="11.42578125" style="89"/>
    <col min="12039" max="12039" width="6.140625" style="89" customWidth="1"/>
    <col min="12040" max="12040" width="33.42578125" style="89" customWidth="1"/>
    <col min="12041" max="12042" width="25.5703125" style="89" customWidth="1"/>
    <col min="12043" max="12043" width="11.42578125" style="89" customWidth="1"/>
    <col min="12044" max="12044" width="16.140625" style="89" customWidth="1"/>
    <col min="12045" max="12045" width="13.42578125" style="89" customWidth="1"/>
    <col min="12046" max="12046" width="11.42578125" style="89" customWidth="1"/>
    <col min="12047" max="12047" width="20.5703125" style="89" customWidth="1"/>
    <col min="12048" max="12048" width="22.42578125" style="89" customWidth="1"/>
    <col min="12049" max="12049" width="2.5703125" style="89" customWidth="1"/>
    <col min="12050" max="12294" width="11.42578125" style="89"/>
    <col min="12295" max="12295" width="6.140625" style="89" customWidth="1"/>
    <col min="12296" max="12296" width="33.42578125" style="89" customWidth="1"/>
    <col min="12297" max="12298" width="25.5703125" style="89" customWidth="1"/>
    <col min="12299" max="12299" width="11.42578125" style="89" customWidth="1"/>
    <col min="12300" max="12300" width="16.140625" style="89" customWidth="1"/>
    <col min="12301" max="12301" width="13.42578125" style="89" customWidth="1"/>
    <col min="12302" max="12302" width="11.42578125" style="89" customWidth="1"/>
    <col min="12303" max="12303" width="20.5703125" style="89" customWidth="1"/>
    <col min="12304" max="12304" width="22.42578125" style="89" customWidth="1"/>
    <col min="12305" max="12305" width="2.5703125" style="89" customWidth="1"/>
    <col min="12306" max="12550" width="11.42578125" style="89"/>
    <col min="12551" max="12551" width="6.140625" style="89" customWidth="1"/>
    <col min="12552" max="12552" width="33.42578125" style="89" customWidth="1"/>
    <col min="12553" max="12554" width="25.5703125" style="89" customWidth="1"/>
    <col min="12555" max="12555" width="11.42578125" style="89" customWidth="1"/>
    <col min="12556" max="12556" width="16.140625" style="89" customWidth="1"/>
    <col min="12557" max="12557" width="13.42578125" style="89" customWidth="1"/>
    <col min="12558" max="12558" width="11.42578125" style="89" customWidth="1"/>
    <col min="12559" max="12559" width="20.5703125" style="89" customWidth="1"/>
    <col min="12560" max="12560" width="22.42578125" style="89" customWidth="1"/>
    <col min="12561" max="12561" width="2.5703125" style="89" customWidth="1"/>
    <col min="12562" max="12806" width="11.42578125" style="89"/>
    <col min="12807" max="12807" width="6.140625" style="89" customWidth="1"/>
    <col min="12808" max="12808" width="33.42578125" style="89" customWidth="1"/>
    <col min="12809" max="12810" width="25.5703125" style="89" customWidth="1"/>
    <col min="12811" max="12811" width="11.42578125" style="89" customWidth="1"/>
    <col min="12812" max="12812" width="16.140625" style="89" customWidth="1"/>
    <col min="12813" max="12813" width="13.42578125" style="89" customWidth="1"/>
    <col min="12814" max="12814" width="11.42578125" style="89" customWidth="1"/>
    <col min="12815" max="12815" width="20.5703125" style="89" customWidth="1"/>
    <col min="12816" max="12816" width="22.42578125" style="89" customWidth="1"/>
    <col min="12817" max="12817" width="2.5703125" style="89" customWidth="1"/>
    <col min="12818" max="13062" width="11.42578125" style="89"/>
    <col min="13063" max="13063" width="6.140625" style="89" customWidth="1"/>
    <col min="13064" max="13064" width="33.42578125" style="89" customWidth="1"/>
    <col min="13065" max="13066" width="25.5703125" style="89" customWidth="1"/>
    <col min="13067" max="13067" width="11.42578125" style="89" customWidth="1"/>
    <col min="13068" max="13068" width="16.140625" style="89" customWidth="1"/>
    <col min="13069" max="13069" width="13.42578125" style="89" customWidth="1"/>
    <col min="13070" max="13070" width="11.42578125" style="89" customWidth="1"/>
    <col min="13071" max="13071" width="20.5703125" style="89" customWidth="1"/>
    <col min="13072" max="13072" width="22.42578125" style="89" customWidth="1"/>
    <col min="13073" max="13073" width="2.5703125" style="89" customWidth="1"/>
    <col min="13074" max="13318" width="11.42578125" style="89"/>
    <col min="13319" max="13319" width="6.140625" style="89" customWidth="1"/>
    <col min="13320" max="13320" width="33.42578125" style="89" customWidth="1"/>
    <col min="13321" max="13322" width="25.5703125" style="89" customWidth="1"/>
    <col min="13323" max="13323" width="11.42578125" style="89" customWidth="1"/>
    <col min="13324" max="13324" width="16.140625" style="89" customWidth="1"/>
    <col min="13325" max="13325" width="13.42578125" style="89" customWidth="1"/>
    <col min="13326" max="13326" width="11.42578125" style="89" customWidth="1"/>
    <col min="13327" max="13327" width="20.5703125" style="89" customWidth="1"/>
    <col min="13328" max="13328" width="22.42578125" style="89" customWidth="1"/>
    <col min="13329" max="13329" width="2.5703125" style="89" customWidth="1"/>
    <col min="13330" max="13574" width="11.42578125" style="89"/>
    <col min="13575" max="13575" width="6.140625" style="89" customWidth="1"/>
    <col min="13576" max="13576" width="33.42578125" style="89" customWidth="1"/>
    <col min="13577" max="13578" width="25.5703125" style="89" customWidth="1"/>
    <col min="13579" max="13579" width="11.42578125" style="89" customWidth="1"/>
    <col min="13580" max="13580" width="16.140625" style="89" customWidth="1"/>
    <col min="13581" max="13581" width="13.42578125" style="89" customWidth="1"/>
    <col min="13582" max="13582" width="11.42578125" style="89" customWidth="1"/>
    <col min="13583" max="13583" width="20.5703125" style="89" customWidth="1"/>
    <col min="13584" max="13584" width="22.42578125" style="89" customWidth="1"/>
    <col min="13585" max="13585" width="2.5703125" style="89" customWidth="1"/>
    <col min="13586" max="13830" width="11.42578125" style="89"/>
    <col min="13831" max="13831" width="6.140625" style="89" customWidth="1"/>
    <col min="13832" max="13832" width="33.42578125" style="89" customWidth="1"/>
    <col min="13833" max="13834" width="25.5703125" style="89" customWidth="1"/>
    <col min="13835" max="13835" width="11.42578125" style="89" customWidth="1"/>
    <col min="13836" max="13836" width="16.140625" style="89" customWidth="1"/>
    <col min="13837" max="13837" width="13.42578125" style="89" customWidth="1"/>
    <col min="13838" max="13838" width="11.42578125" style="89" customWidth="1"/>
    <col min="13839" max="13839" width="20.5703125" style="89" customWidth="1"/>
    <col min="13840" max="13840" width="22.42578125" style="89" customWidth="1"/>
    <col min="13841" max="13841" width="2.5703125" style="89" customWidth="1"/>
    <col min="13842" max="14086" width="11.42578125" style="89"/>
    <col min="14087" max="14087" width="6.140625" style="89" customWidth="1"/>
    <col min="14088" max="14088" width="33.42578125" style="89" customWidth="1"/>
    <col min="14089" max="14090" width="25.5703125" style="89" customWidth="1"/>
    <col min="14091" max="14091" width="11.42578125" style="89" customWidth="1"/>
    <col min="14092" max="14092" width="16.140625" style="89" customWidth="1"/>
    <col min="14093" max="14093" width="13.42578125" style="89" customWidth="1"/>
    <col min="14094" max="14094" width="11.42578125" style="89" customWidth="1"/>
    <col min="14095" max="14095" width="20.5703125" style="89" customWidth="1"/>
    <col min="14096" max="14096" width="22.42578125" style="89" customWidth="1"/>
    <col min="14097" max="14097" width="2.5703125" style="89" customWidth="1"/>
    <col min="14098" max="14342" width="11.42578125" style="89"/>
    <col min="14343" max="14343" width="6.140625" style="89" customWidth="1"/>
    <col min="14344" max="14344" width="33.42578125" style="89" customWidth="1"/>
    <col min="14345" max="14346" width="25.5703125" style="89" customWidth="1"/>
    <col min="14347" max="14347" width="11.42578125" style="89" customWidth="1"/>
    <col min="14348" max="14348" width="16.140625" style="89" customWidth="1"/>
    <col min="14349" max="14349" width="13.42578125" style="89" customWidth="1"/>
    <col min="14350" max="14350" width="11.42578125" style="89" customWidth="1"/>
    <col min="14351" max="14351" width="20.5703125" style="89" customWidth="1"/>
    <col min="14352" max="14352" width="22.42578125" style="89" customWidth="1"/>
    <col min="14353" max="14353" width="2.5703125" style="89" customWidth="1"/>
    <col min="14354" max="14598" width="11.42578125" style="89"/>
    <col min="14599" max="14599" width="6.140625" style="89" customWidth="1"/>
    <col min="14600" max="14600" width="33.42578125" style="89" customWidth="1"/>
    <col min="14601" max="14602" width="25.5703125" style="89" customWidth="1"/>
    <col min="14603" max="14603" width="11.42578125" style="89" customWidth="1"/>
    <col min="14604" max="14604" width="16.140625" style="89" customWidth="1"/>
    <col min="14605" max="14605" width="13.42578125" style="89" customWidth="1"/>
    <col min="14606" max="14606" width="11.42578125" style="89" customWidth="1"/>
    <col min="14607" max="14607" width="20.5703125" style="89" customWidth="1"/>
    <col min="14608" max="14608" width="22.42578125" style="89" customWidth="1"/>
    <col min="14609" max="14609" width="2.5703125" style="89" customWidth="1"/>
    <col min="14610" max="14854" width="11.42578125" style="89"/>
    <col min="14855" max="14855" width="6.140625" style="89" customWidth="1"/>
    <col min="14856" max="14856" width="33.42578125" style="89" customWidth="1"/>
    <col min="14857" max="14858" width="25.5703125" style="89" customWidth="1"/>
    <col min="14859" max="14859" width="11.42578125" style="89" customWidth="1"/>
    <col min="14860" max="14860" width="16.140625" style="89" customWidth="1"/>
    <col min="14861" max="14861" width="13.42578125" style="89" customWidth="1"/>
    <col min="14862" max="14862" width="11.42578125" style="89" customWidth="1"/>
    <col min="14863" max="14863" width="20.5703125" style="89" customWidth="1"/>
    <col min="14864" max="14864" width="22.42578125" style="89" customWidth="1"/>
    <col min="14865" max="14865" width="2.5703125" style="89" customWidth="1"/>
    <col min="14866" max="15110" width="11.42578125" style="89"/>
    <col min="15111" max="15111" width="6.140625" style="89" customWidth="1"/>
    <col min="15112" max="15112" width="33.42578125" style="89" customWidth="1"/>
    <col min="15113" max="15114" width="25.5703125" style="89" customWidth="1"/>
    <col min="15115" max="15115" width="11.42578125" style="89" customWidth="1"/>
    <col min="15116" max="15116" width="16.140625" style="89" customWidth="1"/>
    <col min="15117" max="15117" width="13.42578125" style="89" customWidth="1"/>
    <col min="15118" max="15118" width="11.42578125" style="89" customWidth="1"/>
    <col min="15119" max="15119" width="20.5703125" style="89" customWidth="1"/>
    <col min="15120" max="15120" width="22.42578125" style="89" customWidth="1"/>
    <col min="15121" max="15121" width="2.5703125" style="89" customWidth="1"/>
    <col min="15122" max="15366" width="11.42578125" style="89"/>
    <col min="15367" max="15367" width="6.140625" style="89" customWidth="1"/>
    <col min="15368" max="15368" width="33.42578125" style="89" customWidth="1"/>
    <col min="15369" max="15370" width="25.5703125" style="89" customWidth="1"/>
    <col min="15371" max="15371" width="11.42578125" style="89" customWidth="1"/>
    <col min="15372" max="15372" width="16.140625" style="89" customWidth="1"/>
    <col min="15373" max="15373" width="13.42578125" style="89" customWidth="1"/>
    <col min="15374" max="15374" width="11.42578125" style="89" customWidth="1"/>
    <col min="15375" max="15375" width="20.5703125" style="89" customWidth="1"/>
    <col min="15376" max="15376" width="22.42578125" style="89" customWidth="1"/>
    <col min="15377" max="15377" width="2.5703125" style="89" customWidth="1"/>
    <col min="15378" max="15622" width="11.42578125" style="89"/>
    <col min="15623" max="15623" width="6.140625" style="89" customWidth="1"/>
    <col min="15624" max="15624" width="33.42578125" style="89" customWidth="1"/>
    <col min="15625" max="15626" width="25.5703125" style="89" customWidth="1"/>
    <col min="15627" max="15627" width="11.42578125" style="89" customWidth="1"/>
    <col min="15628" max="15628" width="16.140625" style="89" customWidth="1"/>
    <col min="15629" max="15629" width="13.42578125" style="89" customWidth="1"/>
    <col min="15630" max="15630" width="11.42578125" style="89" customWidth="1"/>
    <col min="15631" max="15631" width="20.5703125" style="89" customWidth="1"/>
    <col min="15632" max="15632" width="22.42578125" style="89" customWidth="1"/>
    <col min="15633" max="15633" width="2.5703125" style="89" customWidth="1"/>
    <col min="15634" max="15878" width="11.42578125" style="89"/>
    <col min="15879" max="15879" width="6.140625" style="89" customWidth="1"/>
    <col min="15880" max="15880" width="33.42578125" style="89" customWidth="1"/>
    <col min="15881" max="15882" width="25.5703125" style="89" customWidth="1"/>
    <col min="15883" max="15883" width="11.42578125" style="89" customWidth="1"/>
    <col min="15884" max="15884" width="16.140625" style="89" customWidth="1"/>
    <col min="15885" max="15885" width="13.42578125" style="89" customWidth="1"/>
    <col min="15886" max="15886" width="11.42578125" style="89" customWidth="1"/>
    <col min="15887" max="15887" width="20.5703125" style="89" customWidth="1"/>
    <col min="15888" max="15888" width="22.42578125" style="89" customWidth="1"/>
    <col min="15889" max="15889" width="2.5703125" style="89" customWidth="1"/>
    <col min="15890" max="16134" width="11.42578125" style="89"/>
    <col min="16135" max="16135" width="6.140625" style="89" customWidth="1"/>
    <col min="16136" max="16136" width="33.42578125" style="89" customWidth="1"/>
    <col min="16137" max="16138" width="25.5703125" style="89" customWidth="1"/>
    <col min="16139" max="16139" width="11.42578125" style="89" customWidth="1"/>
    <col min="16140" max="16140" width="16.140625" style="89" customWidth="1"/>
    <col min="16141" max="16141" width="13.42578125" style="89" customWidth="1"/>
    <col min="16142" max="16142" width="11.42578125" style="89" customWidth="1"/>
    <col min="16143" max="16143" width="20.5703125" style="89" customWidth="1"/>
    <col min="16144" max="16144" width="22.42578125" style="89" customWidth="1"/>
    <col min="16145" max="16145" width="2.5703125" style="89" customWidth="1"/>
    <col min="16146" max="16384" width="11.42578125" style="89"/>
  </cols>
  <sheetData>
    <row r="1" spans="1:136" s="13" customFormat="1" ht="9" customHeight="1" x14ac:dyDescent="0.25">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25">
      <c r="A2" s="13"/>
      <c r="B2" s="2249" t="s">
        <v>2111</v>
      </c>
      <c r="C2" s="2249"/>
      <c r="D2" s="2249"/>
      <c r="E2" s="2249"/>
      <c r="F2" s="2249"/>
      <c r="G2" s="2249"/>
      <c r="H2" s="2249"/>
      <c r="I2" s="2249"/>
      <c r="J2" s="2249"/>
      <c r="K2" s="2249"/>
      <c r="L2" s="2249"/>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249"/>
      <c r="C3" s="2249"/>
      <c r="D3" s="2249"/>
      <c r="E3" s="2249"/>
      <c r="F3" s="2249"/>
      <c r="G3" s="2249"/>
      <c r="H3" s="2249"/>
      <c r="I3" s="2249"/>
      <c r="J3" s="2249"/>
      <c r="K3" s="2249"/>
      <c r="L3" s="2249"/>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25">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257" t="s">
        <v>645</v>
      </c>
      <c r="C5" s="2257"/>
      <c r="D5" s="2257"/>
      <c r="E5" s="2257"/>
      <c r="F5" s="2257"/>
      <c r="G5" s="2257"/>
      <c r="H5" s="2257"/>
      <c r="I5" s="2257"/>
      <c r="J5" s="2257"/>
      <c r="K5" s="2257"/>
      <c r="L5" s="2257"/>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558" t="s">
        <v>17</v>
      </c>
      <c r="C6" s="2383"/>
      <c r="D6" s="2383"/>
      <c r="E6" s="1558" t="s">
        <v>16</v>
      </c>
      <c r="F6" s="2384">
        <f>RESIDUOS!E6</f>
        <v>0</v>
      </c>
      <c r="G6" s="2384"/>
      <c r="H6" s="2384"/>
      <c r="I6" s="2384"/>
      <c r="J6" s="2384"/>
      <c r="K6" s="2384"/>
      <c r="L6" s="623"/>
      <c r="N6" s="623"/>
      <c r="O6" s="623"/>
      <c r="P6" s="623"/>
      <c r="Q6" s="623"/>
      <c r="R6" s="623"/>
      <c r="S6" s="623"/>
      <c r="T6" s="623"/>
      <c r="U6" s="623"/>
      <c r="V6" s="623"/>
      <c r="W6" s="481" t="s">
        <v>647</v>
      </c>
      <c r="X6" s="2371">
        <f>AGROPECUARIO!Y6</f>
        <v>0</v>
      </c>
      <c r="Y6" s="2372"/>
      <c r="Z6" s="2372"/>
      <c r="AA6" s="2372"/>
      <c r="AB6" s="2372"/>
      <c r="AC6" s="2372"/>
      <c r="AD6" s="2372"/>
      <c r="AE6" s="2372"/>
      <c r="AF6" s="2372"/>
      <c r="AG6" s="2372"/>
      <c r="AH6" s="2372"/>
      <c r="AI6" s="2372"/>
      <c r="AJ6" s="2372"/>
      <c r="AK6" s="2373"/>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25">
      <c r="A7" s="13"/>
      <c r="B7" s="883" t="s">
        <v>646</v>
      </c>
      <c r="C7" s="2383"/>
      <c r="D7" s="2383"/>
      <c r="E7" s="1558" t="s">
        <v>17</v>
      </c>
      <c r="F7" s="2384">
        <f>RESIDUOS!E7</f>
        <v>0</v>
      </c>
      <c r="G7" s="2384"/>
      <c r="H7" s="2384"/>
      <c r="I7" s="2384"/>
      <c r="J7" s="2384"/>
      <c r="K7" s="2384"/>
      <c r="L7" s="623"/>
      <c r="N7" s="623"/>
      <c r="O7" s="623"/>
      <c r="P7" s="623"/>
      <c r="Q7" s="623"/>
      <c r="R7" s="623"/>
      <c r="S7" s="623"/>
      <c r="T7" s="623"/>
      <c r="U7" s="623"/>
      <c r="V7" s="623"/>
      <c r="W7" s="481" t="s">
        <v>16</v>
      </c>
      <c r="X7" s="2371">
        <f>AGROPECUARIO!Y7</f>
        <v>0</v>
      </c>
      <c r="Y7" s="2372"/>
      <c r="Z7" s="2372"/>
      <c r="AA7" s="2372"/>
      <c r="AB7" s="2372"/>
      <c r="AC7" s="2372"/>
      <c r="AD7" s="2372"/>
      <c r="AE7" s="2372"/>
      <c r="AF7" s="2372"/>
      <c r="AG7" s="2372"/>
      <c r="AH7" s="2372"/>
      <c r="AI7" s="2372"/>
      <c r="AJ7" s="2372"/>
      <c r="AK7" s="2373"/>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58" t="s">
        <v>18</v>
      </c>
      <c r="C8" s="2383"/>
      <c r="D8" s="2383"/>
      <c r="E8" s="1558" t="s">
        <v>19</v>
      </c>
      <c r="F8" s="2384">
        <f>RESIDUOS!E8</f>
        <v>0</v>
      </c>
      <c r="G8" s="2384"/>
      <c r="H8" s="2384"/>
      <c r="I8" s="2384"/>
      <c r="J8" s="2384"/>
      <c r="K8" s="2384"/>
      <c r="L8" s="623"/>
      <c r="N8" s="623"/>
      <c r="O8" s="623"/>
      <c r="P8" s="623"/>
      <c r="Q8" s="623"/>
      <c r="R8" s="623"/>
      <c r="S8" s="623"/>
      <c r="T8" s="623"/>
      <c r="U8" s="623"/>
      <c r="V8" s="623"/>
      <c r="W8" s="481" t="s">
        <v>19</v>
      </c>
      <c r="X8" s="2371">
        <f>AGROPECUARIO!Y8</f>
        <v>0</v>
      </c>
      <c r="Y8" s="2372"/>
      <c r="Z8" s="2372"/>
      <c r="AA8" s="2372"/>
      <c r="AB8" s="2372"/>
      <c r="AC8" s="2372"/>
      <c r="AD8" s="2372"/>
      <c r="AE8" s="2372"/>
      <c r="AF8" s="2372"/>
      <c r="AG8" s="2372"/>
      <c r="AH8" s="2372"/>
      <c r="AI8" s="2372"/>
      <c r="AJ8" s="2372"/>
      <c r="AK8" s="2373"/>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58" t="s">
        <v>20</v>
      </c>
      <c r="C9" s="2383"/>
      <c r="D9" s="2383"/>
      <c r="E9" s="1558" t="s">
        <v>21</v>
      </c>
      <c r="F9" s="2384">
        <f>RESIDUOS!E9</f>
        <v>0</v>
      </c>
      <c r="G9" s="2384"/>
      <c r="H9" s="2384"/>
      <c r="I9" s="2384"/>
      <c r="J9" s="2384"/>
      <c r="K9" s="2384"/>
      <c r="L9" s="623"/>
      <c r="N9" s="623"/>
      <c r="O9" s="623"/>
      <c r="P9" s="623"/>
      <c r="Q9" s="623"/>
      <c r="R9" s="623"/>
      <c r="S9" s="623"/>
      <c r="T9" s="623"/>
      <c r="U9" s="623"/>
      <c r="V9" s="623"/>
      <c r="W9" s="481" t="s">
        <v>21</v>
      </c>
      <c r="X9" s="2371">
        <f>AGROPECUARIO!Y9</f>
        <v>0</v>
      </c>
      <c r="Y9" s="2372"/>
      <c r="Z9" s="2372"/>
      <c r="AA9" s="2372"/>
      <c r="AB9" s="2372"/>
      <c r="AC9" s="2372"/>
      <c r="AD9" s="2372"/>
      <c r="AE9" s="2372"/>
      <c r="AF9" s="2372"/>
      <c r="AG9" s="2372"/>
      <c r="AH9" s="2372"/>
      <c r="AI9" s="2372"/>
      <c r="AJ9" s="2372"/>
      <c r="AK9" s="2373"/>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58" t="s">
        <v>121</v>
      </c>
      <c r="C10" s="2383"/>
      <c r="D10" s="2383"/>
      <c r="E10" s="1558" t="s">
        <v>22</v>
      </c>
      <c r="F10" s="2384">
        <f>RESIDUOS!E10</f>
        <v>0</v>
      </c>
      <c r="G10" s="2384"/>
      <c r="H10" s="2384"/>
      <c r="I10" s="2384"/>
      <c r="J10" s="2384"/>
      <c r="K10" s="2384"/>
      <c r="L10" s="707"/>
      <c r="N10" s="1559"/>
      <c r="O10" s="1559"/>
      <c r="P10" s="1559"/>
      <c r="Q10" s="1559"/>
      <c r="R10" s="1559"/>
      <c r="S10" s="1559"/>
      <c r="T10" s="1559"/>
      <c r="U10" s="1559"/>
      <c r="V10" s="1559"/>
      <c r="W10" s="536" t="s">
        <v>22</v>
      </c>
      <c r="X10" s="2374">
        <f>AGROPECUARIO!Y10</f>
        <v>0</v>
      </c>
      <c r="Y10" s="2375"/>
      <c r="Z10" s="2375"/>
      <c r="AA10" s="2375"/>
      <c r="AB10" s="2375"/>
      <c r="AC10" s="2375"/>
      <c r="AD10" s="2375"/>
      <c r="AE10" s="2375"/>
      <c r="AF10" s="2375"/>
      <c r="AG10" s="2375"/>
      <c r="AH10" s="2375"/>
      <c r="AI10" s="2375"/>
      <c r="AJ10" s="2375"/>
      <c r="AK10" s="2376"/>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35" customHeight="1" thickBot="1" x14ac:dyDescent="0.3">
      <c r="A11" s="532"/>
      <c r="B11" s="533"/>
      <c r="C11" s="533"/>
      <c r="D11" s="533"/>
      <c r="E11" s="2377"/>
      <c r="F11" s="2377"/>
      <c r="G11" s="2377"/>
      <c r="H11" s="2377"/>
      <c r="I11" s="2377"/>
      <c r="J11" s="2377"/>
      <c r="K11" s="534"/>
      <c r="L11" s="533"/>
      <c r="M11" s="14"/>
      <c r="N11" s="532"/>
      <c r="O11" s="532"/>
      <c r="P11" s="532"/>
      <c r="Q11" s="532"/>
      <c r="R11" s="532"/>
      <c r="S11" s="532"/>
      <c r="T11" s="532"/>
      <c r="U11" s="532"/>
      <c r="V11" s="532"/>
      <c r="W11" s="532"/>
      <c r="X11" s="532"/>
      <c r="Y11" s="532"/>
      <c r="Z11" s="532"/>
      <c r="AA11" s="532"/>
      <c r="AB11" s="2378"/>
      <c r="AC11" s="2378"/>
      <c r="AD11" s="2378"/>
      <c r="AE11" s="2378"/>
      <c r="AF11" s="2378"/>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
      <c r="A12" s="532"/>
      <c r="B12" s="2379" t="s">
        <v>2138</v>
      </c>
      <c r="C12" s="2380"/>
      <c r="D12" s="2380"/>
      <c r="E12" s="2380"/>
      <c r="F12" s="2380"/>
      <c r="G12" s="2380"/>
      <c r="H12" s="2380"/>
      <c r="I12" s="2380"/>
      <c r="J12" s="2380"/>
      <c r="K12" s="2380"/>
      <c r="L12" s="2381"/>
      <c r="M12" s="119"/>
      <c r="N12" s="120"/>
      <c r="O12" s="119"/>
      <c r="P12" s="119"/>
      <c r="Q12" s="1560" t="s">
        <v>668</v>
      </c>
      <c r="R12" s="1561">
        <v>594.69299999999998</v>
      </c>
      <c r="S12" s="1562">
        <v>5.2299999999999999E-2</v>
      </c>
      <c r="T12" s="119"/>
      <c r="U12" s="119"/>
      <c r="V12" s="119"/>
      <c r="W12" s="119"/>
      <c r="X12" s="119"/>
      <c r="Y12" s="119"/>
      <c r="Z12" s="119"/>
      <c r="AA12" s="119"/>
      <c r="AB12" s="2349" t="s">
        <v>669</v>
      </c>
      <c r="AC12" s="2350"/>
      <c r="AD12" s="2350"/>
      <c r="AE12" s="2350"/>
      <c r="AF12" s="2350"/>
      <c r="AG12" s="2350"/>
      <c r="AH12" s="2350"/>
      <c r="AI12" s="2350"/>
      <c r="AJ12" s="2350"/>
      <c r="AK12" s="2350"/>
      <c r="AL12" s="2350"/>
      <c r="AM12" s="2351"/>
      <c r="AN12" s="119"/>
      <c r="AO12" s="119"/>
      <c r="AP12" s="2346"/>
      <c r="AQ12" s="1563"/>
      <c r="AR12" s="1564"/>
      <c r="AS12" s="1565" t="s">
        <v>666</v>
      </c>
      <c r="AT12" s="1566">
        <v>3.2</v>
      </c>
      <c r="AU12" s="1566">
        <v>1.3</v>
      </c>
      <c r="AV12" s="119"/>
      <c r="AW12" s="119"/>
      <c r="AX12" s="119"/>
      <c r="AY12" s="119"/>
      <c r="AZ12" s="119"/>
      <c r="BA12" s="119"/>
      <c r="BO12" s="888"/>
      <c r="BP12" s="2248" t="s">
        <v>1805</v>
      </c>
      <c r="BQ12" s="2248"/>
      <c r="BR12" s="2248"/>
      <c r="BS12" s="2248"/>
      <c r="BT12" s="2248"/>
      <c r="BU12" s="2248"/>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47"/>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25">
      <c r="A14" s="532"/>
      <c r="B14" s="2382" t="s">
        <v>2149</v>
      </c>
      <c r="C14" s="2255"/>
      <c r="D14" s="2255"/>
      <c r="E14" s="2255"/>
      <c r="F14" s="2255"/>
      <c r="G14" s="2255"/>
      <c r="H14" s="2255"/>
      <c r="I14" s="2255"/>
      <c r="J14" s="2255"/>
      <c r="K14" s="2255"/>
      <c r="L14" s="2256"/>
      <c r="M14" s="119"/>
      <c r="N14" s="1576"/>
      <c r="O14" s="119"/>
      <c r="P14" s="119"/>
      <c r="Q14" s="1577" t="s">
        <v>670</v>
      </c>
      <c r="R14" s="1578">
        <v>353.22399999999999</v>
      </c>
      <c r="S14" s="1579">
        <v>3.1E-2</v>
      </c>
      <c r="T14" s="119"/>
      <c r="U14" s="119"/>
      <c r="V14" s="119"/>
      <c r="W14" s="119"/>
      <c r="X14" s="119"/>
      <c r="Y14" s="119"/>
      <c r="Z14" s="119"/>
      <c r="AA14" s="119"/>
      <c r="AB14" s="2352" t="s">
        <v>671</v>
      </c>
      <c r="AC14" s="2353"/>
      <c r="AD14" s="2353"/>
      <c r="AE14" s="2353"/>
      <c r="AF14" s="2353"/>
      <c r="AG14" s="2353"/>
      <c r="AH14" s="2353"/>
      <c r="AI14" s="2353"/>
      <c r="AJ14" s="2353"/>
      <c r="AK14" s="2353"/>
      <c r="AL14" s="2353"/>
      <c r="AM14" s="2354"/>
      <c r="AN14" s="119"/>
      <c r="AO14" s="119"/>
      <c r="AP14" s="2347"/>
      <c r="AQ14" s="2319" t="s">
        <v>672</v>
      </c>
      <c r="AR14" s="2319" t="s">
        <v>673</v>
      </c>
      <c r="AS14" s="1580" t="s">
        <v>663</v>
      </c>
      <c r="AT14" s="1581">
        <v>1.3</v>
      </c>
      <c r="AU14" s="1581">
        <v>1.2</v>
      </c>
      <c r="AV14" s="119"/>
      <c r="AW14" s="119"/>
      <c r="AX14" s="119"/>
      <c r="AY14" s="119"/>
      <c r="AZ14" s="119"/>
      <c r="BA14" s="119"/>
      <c r="BO14" s="888"/>
      <c r="BP14" s="2247" t="s">
        <v>696</v>
      </c>
      <c r="BQ14" s="2247"/>
      <c r="BR14" s="2247"/>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5" customHeight="1" x14ac:dyDescent="0.25">
      <c r="A15" s="532"/>
      <c r="B15" s="2259" t="s">
        <v>1215</v>
      </c>
      <c r="C15" s="2251" t="s">
        <v>1812</v>
      </c>
      <c r="D15" s="2251" t="s">
        <v>1406</v>
      </c>
      <c r="E15" s="2251" t="s">
        <v>1811</v>
      </c>
      <c r="F15" s="2251"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60" t="s">
        <v>676</v>
      </c>
      <c r="AC15" s="2261"/>
      <c r="AD15" s="2261"/>
      <c r="AE15" s="2261"/>
      <c r="AF15" s="2261"/>
      <c r="AG15" s="2261"/>
      <c r="AH15" s="2261"/>
      <c r="AI15" s="2261"/>
      <c r="AJ15" s="2261"/>
      <c r="AK15" s="2261"/>
      <c r="AL15" s="2261"/>
      <c r="AM15" s="2262"/>
      <c r="AN15" s="119"/>
      <c r="AO15" s="119"/>
      <c r="AP15" s="2347"/>
      <c r="AQ15" s="2323"/>
      <c r="AR15" s="2323"/>
      <c r="AS15" s="1588" t="s">
        <v>664</v>
      </c>
      <c r="AT15" s="1589">
        <v>1.2</v>
      </c>
      <c r="AU15" s="1589">
        <v>1.1000000000000001</v>
      </c>
      <c r="AV15" s="119"/>
      <c r="AW15" s="119"/>
      <c r="AX15" s="119"/>
      <c r="AY15" s="119"/>
      <c r="AZ15" s="119"/>
      <c r="BA15" s="119"/>
      <c r="BO15" s="888"/>
      <c r="BP15" s="2246" t="s">
        <v>1656</v>
      </c>
      <c r="BQ15" s="2246"/>
      <c r="BR15" s="2246"/>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25">
      <c r="A16" s="532"/>
      <c r="B16" s="2259"/>
      <c r="C16" s="2251"/>
      <c r="D16" s="2251"/>
      <c r="E16" s="2251"/>
      <c r="F16" s="2251"/>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60" t="s">
        <v>679</v>
      </c>
      <c r="AC16" s="2261"/>
      <c r="AD16" s="2261"/>
      <c r="AE16" s="2261"/>
      <c r="AF16" s="2261"/>
      <c r="AG16" s="2261"/>
      <c r="AH16" s="2261"/>
      <c r="AI16" s="2261"/>
      <c r="AJ16" s="2261"/>
      <c r="AK16" s="2261"/>
      <c r="AL16" s="2261"/>
      <c r="AM16" s="2262"/>
      <c r="AN16" s="119"/>
      <c r="AO16" s="119"/>
      <c r="AP16" s="2347"/>
      <c r="AQ16" s="2320"/>
      <c r="AR16" s="2320"/>
      <c r="AS16" s="1588" t="s">
        <v>666</v>
      </c>
      <c r="AT16" s="1589">
        <v>4</v>
      </c>
      <c r="AU16" s="1589">
        <v>1.3</v>
      </c>
      <c r="AV16" s="119"/>
      <c r="AW16" s="119"/>
      <c r="AX16" s="119"/>
      <c r="AY16" s="119"/>
      <c r="AZ16" s="119"/>
      <c r="BA16" s="119"/>
      <c r="BO16" s="888"/>
      <c r="BP16" s="2246" t="s">
        <v>1657</v>
      </c>
      <c r="BQ16" s="2246"/>
      <c r="BR16" s="2246"/>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25">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42"/>
      <c r="AD17" s="2343"/>
      <c r="AE17" s="1588"/>
      <c r="AF17" s="2342"/>
      <c r="AG17" s="2343"/>
      <c r="AH17" s="2342"/>
      <c r="AI17" s="2343"/>
      <c r="AJ17" s="1588"/>
      <c r="AK17" s="2342"/>
      <c r="AL17" s="2343"/>
      <c r="AM17" s="1588"/>
      <c r="AN17" s="117"/>
      <c r="AO17" s="117"/>
      <c r="AP17" s="2347"/>
      <c r="AQ17" s="2344"/>
      <c r="AR17" s="2319"/>
      <c r="AS17" s="1588" t="s">
        <v>664</v>
      </c>
      <c r="AT17" s="1589">
        <v>2</v>
      </c>
      <c r="AU17" s="1589">
        <v>1.3</v>
      </c>
      <c r="AV17" s="117"/>
      <c r="AW17" s="117"/>
      <c r="AX17" s="117"/>
      <c r="AY17" s="117"/>
      <c r="AZ17" s="117"/>
      <c r="BA17" s="117"/>
      <c r="BO17" s="884"/>
      <c r="BP17" s="2246" t="s">
        <v>1658</v>
      </c>
      <c r="BQ17" s="2246"/>
      <c r="BR17" s="2246"/>
      <c r="BS17" s="1590" t="s">
        <v>1707</v>
      </c>
      <c r="BT17" s="1590" t="s">
        <v>1708</v>
      </c>
      <c r="BU17" s="1590" t="s">
        <v>1706</v>
      </c>
      <c r="BV17" s="1592"/>
      <c r="BW17" s="1593"/>
      <c r="BX17" s="1594"/>
      <c r="BY17" s="1593"/>
      <c r="BZ17" s="1592"/>
      <c r="CA17" s="13"/>
      <c r="CB17" s="13"/>
      <c r="CC17" s="13"/>
      <c r="CD17" s="13"/>
    </row>
    <row r="18" spans="1:113" ht="18" customHeight="1" x14ac:dyDescent="0.25">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42" t="s">
        <v>686</v>
      </c>
      <c r="AD18" s="2343"/>
      <c r="AE18" s="1588">
        <v>300</v>
      </c>
      <c r="AF18" s="2342">
        <v>270</v>
      </c>
      <c r="AG18" s="2343"/>
      <c r="AH18" s="2342">
        <v>110</v>
      </c>
      <c r="AI18" s="2343"/>
      <c r="AJ18" s="1588">
        <v>60</v>
      </c>
      <c r="AK18" s="2342">
        <v>170</v>
      </c>
      <c r="AL18" s="2343"/>
      <c r="AM18" s="1588">
        <v>60</v>
      </c>
      <c r="AN18" s="117"/>
      <c r="AO18" s="117"/>
      <c r="AP18" s="2348"/>
      <c r="AQ18" s="2345"/>
      <c r="AR18" s="2320"/>
      <c r="AS18" s="1588" t="s">
        <v>666</v>
      </c>
      <c r="AT18" s="1589">
        <v>9</v>
      </c>
      <c r="AU18" s="1589">
        <v>1.7</v>
      </c>
      <c r="AV18" s="117"/>
      <c r="AW18" s="117"/>
      <c r="AX18" s="117"/>
      <c r="AY18" s="117"/>
      <c r="AZ18" s="117"/>
      <c r="BA18" s="117"/>
      <c r="BO18" s="884"/>
      <c r="BP18" s="2246" t="s">
        <v>1659</v>
      </c>
      <c r="BQ18" s="2246"/>
      <c r="BR18" s="2246"/>
      <c r="BS18" s="1590" t="s">
        <v>1709</v>
      </c>
      <c r="BT18" s="1590" t="s">
        <v>1710</v>
      </c>
      <c r="BU18" s="1590" t="s">
        <v>1711</v>
      </c>
      <c r="BV18" s="1592"/>
      <c r="BW18" s="1593"/>
      <c r="BX18" s="1594"/>
      <c r="BY18" s="1593"/>
      <c r="BZ18" s="1592"/>
      <c r="CA18" s="13"/>
      <c r="CB18" s="13"/>
      <c r="CC18" s="13"/>
      <c r="CD18" s="13"/>
    </row>
    <row r="19" spans="1:113" ht="18" customHeight="1" x14ac:dyDescent="0.25">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42" t="s">
        <v>686</v>
      </c>
      <c r="AD19" s="2343"/>
      <c r="AE19" s="1588">
        <v>200</v>
      </c>
      <c r="AF19" s="2342">
        <v>140</v>
      </c>
      <c r="AG19" s="2343"/>
      <c r="AH19" s="2342">
        <v>110</v>
      </c>
      <c r="AI19" s="2343"/>
      <c r="AJ19" s="1588">
        <v>60</v>
      </c>
      <c r="AK19" s="2342">
        <v>120</v>
      </c>
      <c r="AL19" s="2343"/>
      <c r="AM19" s="1588">
        <v>30</v>
      </c>
      <c r="AN19" s="117"/>
      <c r="AO19" s="117"/>
      <c r="AP19" s="2272" t="s">
        <v>689</v>
      </c>
      <c r="AQ19" s="2273"/>
      <c r="AR19" s="2273"/>
      <c r="AS19" s="2273"/>
      <c r="AT19" s="2273"/>
      <c r="AU19" s="2274"/>
      <c r="AV19" s="117"/>
      <c r="AW19" s="117"/>
      <c r="AX19" s="117"/>
      <c r="AY19" s="117"/>
      <c r="AZ19" s="117"/>
      <c r="BA19" s="117"/>
      <c r="BO19" s="884"/>
      <c r="BP19" s="2246" t="s">
        <v>1660</v>
      </c>
      <c r="BQ19" s="2246"/>
      <c r="BR19" s="2246"/>
      <c r="BS19" s="1590" t="s">
        <v>1701</v>
      </c>
      <c r="BT19" s="1591" t="s">
        <v>1702</v>
      </c>
      <c r="BU19" s="1590" t="s">
        <v>1712</v>
      </c>
      <c r="BV19" s="1592"/>
      <c r="BW19" s="1593"/>
      <c r="BX19" s="1594"/>
      <c r="BY19" s="1593"/>
      <c r="BZ19" s="1592"/>
      <c r="CA19" s="13"/>
      <c r="CB19" s="13"/>
      <c r="CC19" s="13"/>
      <c r="CD19" s="13"/>
    </row>
    <row r="20" spans="1:113" ht="18" customHeight="1" x14ac:dyDescent="0.25">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42" t="s">
        <v>686</v>
      </c>
      <c r="AD20" s="2343"/>
      <c r="AE20" s="1588">
        <v>170</v>
      </c>
      <c r="AF20" s="2342">
        <v>120</v>
      </c>
      <c r="AG20" s="2343"/>
      <c r="AH20" s="2342">
        <v>90</v>
      </c>
      <c r="AI20" s="2343"/>
      <c r="AJ20" s="1588">
        <v>50</v>
      </c>
      <c r="AK20" s="2342">
        <v>130</v>
      </c>
      <c r="AL20" s="2343"/>
      <c r="AM20" s="1588">
        <v>30</v>
      </c>
      <c r="AN20" s="117"/>
      <c r="AO20" s="117"/>
      <c r="AP20" s="2272" t="s">
        <v>692</v>
      </c>
      <c r="AQ20" s="2273"/>
      <c r="AR20" s="2273"/>
      <c r="AS20" s="2273"/>
      <c r="AT20" s="2273"/>
      <c r="AU20" s="2274"/>
      <c r="AV20" s="117"/>
      <c r="AW20" s="117"/>
      <c r="AX20" s="117"/>
      <c r="AY20" s="117"/>
      <c r="AZ20" s="117"/>
      <c r="BA20" s="117"/>
      <c r="BO20" s="884"/>
      <c r="BP20" s="2246" t="s">
        <v>1661</v>
      </c>
      <c r="BQ20" s="2246"/>
      <c r="BR20" s="2246"/>
      <c r="BS20" s="1590" t="s">
        <v>1704</v>
      </c>
      <c r="BT20" s="1591" t="s">
        <v>1705</v>
      </c>
      <c r="BU20" s="1590" t="s">
        <v>1711</v>
      </c>
      <c r="BV20" s="1592"/>
      <c r="BW20" s="1593"/>
      <c r="BX20" s="1594"/>
      <c r="BY20" s="1593"/>
      <c r="BZ20" s="1592"/>
      <c r="CA20" s="13"/>
      <c r="CB20" s="13"/>
      <c r="CC20" s="13"/>
      <c r="CD20" s="13"/>
    </row>
    <row r="21" spans="1:113" ht="18" customHeight="1" x14ac:dyDescent="0.25">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42" t="s">
        <v>686</v>
      </c>
      <c r="AD21" s="2343"/>
      <c r="AE21" s="1588">
        <v>150</v>
      </c>
      <c r="AF21" s="2342">
        <v>100</v>
      </c>
      <c r="AG21" s="2343"/>
      <c r="AH21" s="2342">
        <v>60</v>
      </c>
      <c r="AI21" s="2343"/>
      <c r="AJ21" s="1588">
        <v>30</v>
      </c>
      <c r="AK21" s="2342">
        <v>80</v>
      </c>
      <c r="AL21" s="2343"/>
      <c r="AM21" s="1588">
        <v>30</v>
      </c>
      <c r="AN21" s="117"/>
      <c r="AO21" s="117"/>
      <c r="AP21" s="2272" t="s">
        <v>695</v>
      </c>
      <c r="AQ21" s="2273"/>
      <c r="AR21" s="2273"/>
      <c r="AS21" s="2273"/>
      <c r="AT21" s="2273"/>
      <c r="AU21" s="2274"/>
      <c r="AV21" s="117"/>
      <c r="AW21" s="117"/>
      <c r="AX21" s="117"/>
      <c r="AY21" s="117"/>
      <c r="AZ21" s="117"/>
      <c r="BA21" s="117"/>
      <c r="BO21" s="884"/>
      <c r="BP21" s="2246" t="s">
        <v>1662</v>
      </c>
      <c r="BQ21" s="2246"/>
      <c r="BR21" s="2246"/>
      <c r="BS21" s="1590" t="s">
        <v>1707</v>
      </c>
      <c r="BT21" s="1590" t="s">
        <v>1708</v>
      </c>
      <c r="BU21" s="1590" t="s">
        <v>1711</v>
      </c>
      <c r="BV21" s="1592"/>
      <c r="BW21" s="1593"/>
      <c r="BX21" s="1594"/>
      <c r="BY21" s="1593"/>
      <c r="BZ21" s="1592"/>
      <c r="CA21" s="13"/>
      <c r="CB21" s="13"/>
      <c r="CC21" s="13"/>
      <c r="CD21" s="13"/>
    </row>
    <row r="22" spans="1:113" ht="18" customHeight="1" thickBot="1" x14ac:dyDescent="0.3">
      <c r="A22" s="532"/>
      <c r="B22" s="2252" t="s">
        <v>709</v>
      </c>
      <c r="C22" s="2253"/>
      <c r="D22" s="2253"/>
      <c r="E22" s="2253"/>
      <c r="F22" s="2253"/>
      <c r="G22" s="1607">
        <f>SUM(G17:G21)</f>
        <v>0</v>
      </c>
      <c r="H22" s="2253"/>
      <c r="I22" s="2253"/>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355" t="s">
        <v>658</v>
      </c>
      <c r="AF22" s="2356"/>
      <c r="AG22" s="2357"/>
      <c r="AH22" s="2337" t="s">
        <v>712</v>
      </c>
      <c r="AI22" s="1613"/>
      <c r="AJ22" s="2369"/>
      <c r="AK22" s="2370"/>
      <c r="AL22" s="1613"/>
      <c r="AM22" s="117"/>
      <c r="AN22" s="117"/>
      <c r="AO22" s="117"/>
      <c r="AP22" s="117"/>
      <c r="AQ22" s="117"/>
      <c r="AR22" s="117"/>
      <c r="AS22" s="117"/>
      <c r="AT22" s="117"/>
      <c r="AU22" s="117"/>
      <c r="AV22" s="117"/>
      <c r="AW22" s="117"/>
      <c r="AX22" s="117"/>
      <c r="AY22" s="117"/>
      <c r="AZ22" s="117"/>
      <c r="BA22" s="117"/>
      <c r="BO22" s="884"/>
      <c r="BP22" s="2246" t="s">
        <v>1663</v>
      </c>
      <c r="BQ22" s="2246"/>
      <c r="BR22" s="2246"/>
      <c r="BS22" s="1590" t="s">
        <v>1709</v>
      </c>
      <c r="BT22" s="1590" t="s">
        <v>1710</v>
      </c>
      <c r="BU22" s="1590" t="s">
        <v>1713</v>
      </c>
      <c r="BV22" s="1592"/>
      <c r="BW22" s="1593"/>
      <c r="BX22" s="1594"/>
      <c r="BY22" s="1593"/>
      <c r="BZ22" s="1592"/>
      <c r="CA22" s="13"/>
      <c r="CB22" s="13"/>
      <c r="CC22" s="13"/>
      <c r="CD22" s="13"/>
    </row>
    <row r="23" spans="1:113" ht="4.3499999999999996" customHeight="1" thickBot="1" x14ac:dyDescent="0.3">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358"/>
      <c r="AF23" s="2359"/>
      <c r="AG23" s="2360"/>
      <c r="AH23" s="2338"/>
      <c r="AI23" s="1613"/>
      <c r="AJ23" s="1613"/>
      <c r="AK23" s="1613"/>
      <c r="AL23" s="1613"/>
      <c r="AM23" s="117"/>
      <c r="AN23" s="117"/>
      <c r="AO23" s="117"/>
      <c r="AP23" s="117"/>
      <c r="AQ23" s="117"/>
      <c r="AR23" s="117"/>
      <c r="AS23" s="117"/>
      <c r="AT23" s="117"/>
      <c r="AU23" s="117"/>
      <c r="AV23" s="117"/>
      <c r="AW23" s="117"/>
      <c r="AX23" s="117"/>
      <c r="AY23" s="117"/>
      <c r="AZ23" s="117"/>
      <c r="BA23" s="117"/>
      <c r="BO23" s="13"/>
      <c r="BP23" s="2246" t="s">
        <v>1664</v>
      </c>
      <c r="BQ23" s="2246"/>
      <c r="BR23" s="2246"/>
      <c r="BS23" s="1590" t="s">
        <v>1709</v>
      </c>
      <c r="BT23" s="1590" t="s">
        <v>1710</v>
      </c>
      <c r="BU23" s="1590" t="s">
        <v>1714</v>
      </c>
      <c r="BV23" s="1592"/>
      <c r="BW23" s="1593"/>
      <c r="BX23" s="1594"/>
      <c r="BY23" s="1593"/>
      <c r="BZ23" s="1592"/>
      <c r="CA23" s="13"/>
      <c r="CB23" s="13"/>
      <c r="CC23" s="13"/>
      <c r="CD23" s="13"/>
    </row>
    <row r="24" spans="1:113" s="121" customFormat="1" ht="30" customHeight="1" x14ac:dyDescent="0.25">
      <c r="A24" s="532"/>
      <c r="B24" s="2254" t="s">
        <v>1806</v>
      </c>
      <c r="C24" s="2255"/>
      <c r="D24" s="2255"/>
      <c r="E24" s="2255"/>
      <c r="F24" s="2255"/>
      <c r="G24" s="2255"/>
      <c r="H24" s="2255"/>
      <c r="I24" s="2255"/>
      <c r="J24" s="2255"/>
      <c r="K24" s="2255"/>
      <c r="L24" s="2256"/>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361"/>
      <c r="AF24" s="2362"/>
      <c r="AG24" s="2363"/>
      <c r="AH24" s="2339"/>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246" t="s">
        <v>1665</v>
      </c>
      <c r="BQ24" s="2246"/>
      <c r="BR24" s="2246"/>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25">
      <c r="A25" s="532"/>
      <c r="B25" s="2259" t="s">
        <v>1215</v>
      </c>
      <c r="C25" s="2251" t="s">
        <v>1812</v>
      </c>
      <c r="D25" s="2251" t="s">
        <v>1406</v>
      </c>
      <c r="E25" s="2250" t="s">
        <v>1226</v>
      </c>
      <c r="F25" s="2251"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60" t="s">
        <v>676</v>
      </c>
      <c r="AC25" s="2261"/>
      <c r="AD25" s="2261"/>
      <c r="AE25" s="2261"/>
      <c r="AF25" s="2261"/>
      <c r="AG25" s="2261"/>
      <c r="AH25" s="2261"/>
      <c r="AI25" s="2261"/>
      <c r="AJ25" s="2261"/>
      <c r="AK25" s="2261"/>
      <c r="AL25" s="2261"/>
      <c r="AM25" s="2262"/>
      <c r="AN25" s="119"/>
      <c r="AO25" s="119"/>
      <c r="AP25" s="117"/>
      <c r="AQ25" s="117"/>
      <c r="AR25" s="117"/>
      <c r="AS25" s="1588" t="s">
        <v>664</v>
      </c>
      <c r="AT25" s="1589">
        <v>1.2</v>
      </c>
      <c r="AU25" s="1589">
        <v>1.1000000000000001</v>
      </c>
      <c r="AV25" s="119"/>
      <c r="AW25" s="119"/>
      <c r="AX25" s="119"/>
      <c r="AY25" s="119"/>
      <c r="AZ25" s="119"/>
      <c r="BA25" s="119"/>
      <c r="BO25" s="888"/>
      <c r="BP25" s="2246" t="s">
        <v>1666</v>
      </c>
      <c r="BQ25" s="2246"/>
      <c r="BR25" s="2246"/>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25">
      <c r="A26" s="532"/>
      <c r="B26" s="2259"/>
      <c r="C26" s="2251"/>
      <c r="D26" s="2251"/>
      <c r="E26" s="2250"/>
      <c r="F26" s="2251"/>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60" t="s">
        <v>679</v>
      </c>
      <c r="AC26" s="2261"/>
      <c r="AD26" s="2261"/>
      <c r="AE26" s="2261"/>
      <c r="AF26" s="2261"/>
      <c r="AG26" s="2261"/>
      <c r="AH26" s="2261"/>
      <c r="AI26" s="2261"/>
      <c r="AJ26" s="2261"/>
      <c r="AK26" s="2261"/>
      <c r="AL26" s="2261"/>
      <c r="AM26" s="2262"/>
      <c r="AN26" s="119"/>
      <c r="AO26" s="119"/>
      <c r="AP26" s="117"/>
      <c r="AQ26" s="117"/>
      <c r="AR26" s="117"/>
      <c r="AS26" s="1588" t="s">
        <v>666</v>
      </c>
      <c r="AT26" s="1589">
        <v>4</v>
      </c>
      <c r="AU26" s="1589">
        <v>1.3</v>
      </c>
      <c r="AV26" s="119"/>
      <c r="AW26" s="119"/>
      <c r="AX26" s="119"/>
      <c r="AY26" s="119"/>
      <c r="AZ26" s="119"/>
      <c r="BA26" s="119"/>
      <c r="BO26" s="888"/>
      <c r="BP26" s="2246" t="s">
        <v>1667</v>
      </c>
      <c r="BQ26" s="2246"/>
      <c r="BR26" s="2246"/>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25">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364" t="s">
        <v>721</v>
      </c>
      <c r="AF27" s="2365"/>
      <c r="AG27" s="2365"/>
      <c r="AH27" s="2366"/>
      <c r="AI27" s="1623" t="s">
        <v>722</v>
      </c>
      <c r="AJ27" s="2367" t="s">
        <v>723</v>
      </c>
      <c r="AK27" s="2368"/>
      <c r="AL27" s="1623" t="s">
        <v>722</v>
      </c>
      <c r="AM27" s="117"/>
      <c r="AN27" s="117"/>
      <c r="AO27" s="117"/>
      <c r="AP27" s="117"/>
      <c r="AQ27" s="117"/>
      <c r="AR27" s="117"/>
      <c r="AS27" s="117"/>
      <c r="AT27" s="117"/>
      <c r="AU27" s="117"/>
      <c r="AV27" s="117"/>
      <c r="AW27" s="117"/>
      <c r="AX27" s="117"/>
      <c r="AY27" s="117"/>
      <c r="AZ27" s="117"/>
      <c r="BA27" s="117"/>
      <c r="BO27" s="884"/>
      <c r="BP27" s="2246" t="s">
        <v>1668</v>
      </c>
      <c r="BQ27" s="2246"/>
      <c r="BR27" s="2246"/>
      <c r="BS27" s="1590" t="s">
        <v>1709</v>
      </c>
      <c r="BT27" s="1590" t="s">
        <v>1710</v>
      </c>
      <c r="BU27" s="1590" t="s">
        <v>1717</v>
      </c>
      <c r="BV27" s="1592"/>
      <c r="BW27" s="1593"/>
      <c r="BX27" s="1594"/>
      <c r="BY27" s="1593"/>
      <c r="BZ27" s="1592"/>
      <c r="CA27" s="13"/>
      <c r="CB27" s="13"/>
      <c r="CC27" s="13"/>
      <c r="CD27" s="13"/>
    </row>
    <row r="28" spans="1:113" ht="18" customHeight="1" x14ac:dyDescent="0.25">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66" t="s">
        <v>665</v>
      </c>
      <c r="AC28" s="2267"/>
      <c r="AD28" s="2267"/>
      <c r="AE28" s="2267"/>
      <c r="AF28" s="2267"/>
      <c r="AG28" s="2267"/>
      <c r="AH28" s="2267"/>
      <c r="AI28" s="2267"/>
      <c r="AJ28" s="2267"/>
      <c r="AK28" s="2267"/>
      <c r="AL28" s="2268"/>
      <c r="AM28" s="117"/>
      <c r="AN28" s="117"/>
      <c r="AO28" s="117"/>
      <c r="AP28" s="117"/>
      <c r="AQ28" s="117"/>
      <c r="AR28" s="117"/>
      <c r="AS28" s="117"/>
      <c r="AT28" s="117"/>
      <c r="AU28" s="117"/>
      <c r="AV28" s="117"/>
      <c r="AW28" s="117"/>
      <c r="AX28" s="117"/>
      <c r="AY28" s="117"/>
      <c r="AZ28" s="117"/>
      <c r="BA28" s="117"/>
      <c r="BO28" s="884"/>
      <c r="BP28" s="2246" t="s">
        <v>1669</v>
      </c>
      <c r="BQ28" s="2246"/>
      <c r="BR28" s="2246"/>
      <c r="BS28" s="1590" t="s">
        <v>1704</v>
      </c>
      <c r="BT28" s="1591" t="s">
        <v>1705</v>
      </c>
      <c r="BU28" s="1590" t="s">
        <v>1703</v>
      </c>
      <c r="BV28" s="1592"/>
      <c r="BW28" s="1593"/>
      <c r="BX28" s="1594"/>
      <c r="BY28" s="1593"/>
      <c r="BZ28" s="1592"/>
      <c r="CA28" s="13"/>
      <c r="CB28" s="13"/>
      <c r="CC28" s="13"/>
      <c r="CD28" s="13"/>
    </row>
    <row r="29" spans="1:113" ht="18" customHeight="1" x14ac:dyDescent="0.25">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66" t="s">
        <v>665</v>
      </c>
      <c r="AC29" s="2267"/>
      <c r="AD29" s="2267"/>
      <c r="AE29" s="2267"/>
      <c r="AF29" s="2267"/>
      <c r="AG29" s="2267"/>
      <c r="AH29" s="2267"/>
      <c r="AI29" s="2267"/>
      <c r="AJ29" s="2267"/>
      <c r="AK29" s="2267"/>
      <c r="AL29" s="2268"/>
      <c r="AM29" s="117"/>
      <c r="AN29" s="117"/>
      <c r="AO29" s="117"/>
      <c r="AP29" s="117"/>
      <c r="AQ29" s="117"/>
      <c r="AR29" s="117"/>
      <c r="AS29" s="117"/>
      <c r="AT29" s="117"/>
      <c r="AU29" s="117"/>
      <c r="AV29" s="117"/>
      <c r="AW29" s="117"/>
      <c r="AX29" s="117"/>
      <c r="AY29" s="117"/>
      <c r="AZ29" s="117"/>
      <c r="BA29" s="117"/>
      <c r="BO29" s="884"/>
      <c r="BP29" s="2246" t="s">
        <v>1670</v>
      </c>
      <c r="BQ29" s="2246"/>
      <c r="BR29" s="2246"/>
      <c r="BS29" s="1590" t="s">
        <v>1707</v>
      </c>
      <c r="BT29" s="1590" t="s">
        <v>1708</v>
      </c>
      <c r="BU29" s="1590" t="s">
        <v>1703</v>
      </c>
      <c r="BV29" s="1592"/>
      <c r="BW29" s="1593"/>
      <c r="BX29" s="1594"/>
      <c r="BY29" s="1593"/>
      <c r="BZ29" s="1592"/>
      <c r="CA29" s="13"/>
      <c r="CB29" s="13"/>
      <c r="CC29" s="13"/>
      <c r="CD29" s="13"/>
    </row>
    <row r="30" spans="1:113" ht="18" customHeight="1" x14ac:dyDescent="0.25">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66" t="s">
        <v>665</v>
      </c>
      <c r="AC30" s="2267"/>
      <c r="AD30" s="2267"/>
      <c r="AE30" s="2267"/>
      <c r="AF30" s="2267"/>
      <c r="AG30" s="2267"/>
      <c r="AH30" s="2267"/>
      <c r="AI30" s="2267"/>
      <c r="AJ30" s="2267"/>
      <c r="AK30" s="2267"/>
      <c r="AL30" s="2268"/>
      <c r="AM30" s="117"/>
      <c r="AN30" s="117"/>
      <c r="AO30" s="117"/>
      <c r="AP30" s="117"/>
      <c r="AQ30" s="117"/>
      <c r="AR30" s="117"/>
      <c r="AS30" s="117"/>
      <c r="AT30" s="117"/>
      <c r="AU30" s="117"/>
      <c r="AV30" s="117"/>
      <c r="AW30" s="117"/>
      <c r="AX30" s="117"/>
      <c r="AY30" s="117"/>
      <c r="AZ30" s="117"/>
      <c r="BA30" s="117"/>
      <c r="BO30" s="884"/>
      <c r="BP30" s="2246" t="s">
        <v>1671</v>
      </c>
      <c r="BQ30" s="2246"/>
      <c r="BR30" s="2246"/>
      <c r="BS30" s="1590" t="s">
        <v>1709</v>
      </c>
      <c r="BT30" s="1590" t="s">
        <v>1710</v>
      </c>
      <c r="BU30" s="1590" t="s">
        <v>1706</v>
      </c>
      <c r="BV30" s="1592"/>
      <c r="BW30" s="1593"/>
      <c r="BX30" s="1594"/>
      <c r="BY30" s="1593"/>
      <c r="BZ30" s="1592"/>
      <c r="CA30" s="13"/>
      <c r="CB30" s="13"/>
      <c r="CC30" s="13"/>
      <c r="CD30" s="13"/>
    </row>
    <row r="31" spans="1:113" ht="18" customHeight="1" x14ac:dyDescent="0.25">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66" t="s">
        <v>665</v>
      </c>
      <c r="AC31" s="2267"/>
      <c r="AD31" s="2267"/>
      <c r="AE31" s="2267"/>
      <c r="AF31" s="2267"/>
      <c r="AG31" s="2267"/>
      <c r="AH31" s="2267"/>
      <c r="AI31" s="2267"/>
      <c r="AJ31" s="2267"/>
      <c r="AK31" s="2267"/>
      <c r="AL31" s="2268"/>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
      <c r="A32" s="532"/>
      <c r="B32" s="2252" t="s">
        <v>709</v>
      </c>
      <c r="C32" s="2253"/>
      <c r="D32" s="2253"/>
      <c r="E32" s="2253"/>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69">
        <v>2</v>
      </c>
      <c r="AF32" s="2270"/>
      <c r="AG32" s="2271"/>
      <c r="AH32" s="1565">
        <v>1</v>
      </c>
      <c r="AI32" s="1565">
        <v>1</v>
      </c>
      <c r="AJ32" s="2269">
        <v>1.4</v>
      </c>
      <c r="AK32" s="2271"/>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25">
      <c r="A34" s="532"/>
      <c r="B34" s="2254" t="s">
        <v>1807</v>
      </c>
      <c r="C34" s="2255"/>
      <c r="D34" s="2255"/>
      <c r="E34" s="2255"/>
      <c r="F34" s="2255"/>
      <c r="G34" s="2255"/>
      <c r="H34" s="2255"/>
      <c r="I34" s="2255"/>
      <c r="J34" s="2255"/>
      <c r="K34" s="2255"/>
      <c r="L34" s="2256"/>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25">
      <c r="A35" s="532"/>
      <c r="B35" s="2259" t="s">
        <v>1215</v>
      </c>
      <c r="C35" s="2251" t="s">
        <v>1812</v>
      </c>
      <c r="D35" s="2251" t="s">
        <v>1406</v>
      </c>
      <c r="E35" s="2250" t="s">
        <v>1813</v>
      </c>
      <c r="F35" s="2251"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60" t="s">
        <v>676</v>
      </c>
      <c r="AC35" s="2261"/>
      <c r="AD35" s="2261"/>
      <c r="AE35" s="2261"/>
      <c r="AF35" s="2261"/>
      <c r="AG35" s="2261"/>
      <c r="AH35" s="2261"/>
      <c r="AI35" s="2261"/>
      <c r="AJ35" s="2261"/>
      <c r="AK35" s="2261"/>
      <c r="AL35" s="2261"/>
      <c r="AM35" s="2262"/>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25">
      <c r="A36" s="532"/>
      <c r="B36" s="2259"/>
      <c r="C36" s="2251"/>
      <c r="D36" s="2251"/>
      <c r="E36" s="2250"/>
      <c r="F36" s="2251"/>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60" t="s">
        <v>679</v>
      </c>
      <c r="AC36" s="2261"/>
      <c r="AD36" s="2261"/>
      <c r="AE36" s="2261"/>
      <c r="AF36" s="2261"/>
      <c r="AG36" s="2261"/>
      <c r="AH36" s="2261"/>
      <c r="AI36" s="2261"/>
      <c r="AJ36" s="2261"/>
      <c r="AK36" s="2261"/>
      <c r="AL36" s="2261"/>
      <c r="AM36" s="2262"/>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25">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364" t="s">
        <v>721</v>
      </c>
      <c r="AF37" s="2365"/>
      <c r="AG37" s="2365"/>
      <c r="AH37" s="2366"/>
      <c r="AI37" s="1623" t="s">
        <v>722</v>
      </c>
      <c r="AJ37" s="2367" t="s">
        <v>723</v>
      </c>
      <c r="AK37" s="2368"/>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25">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66" t="s">
        <v>665</v>
      </c>
      <c r="AC38" s="2267"/>
      <c r="AD38" s="2267"/>
      <c r="AE38" s="2267"/>
      <c r="AF38" s="2267"/>
      <c r="AG38" s="2267"/>
      <c r="AH38" s="2267"/>
      <c r="AI38" s="2267"/>
      <c r="AJ38" s="2267"/>
      <c r="AK38" s="2267"/>
      <c r="AL38" s="2268"/>
      <c r="AM38" s="117"/>
      <c r="AN38" s="117"/>
      <c r="AO38" s="117"/>
      <c r="AP38" s="117"/>
      <c r="AQ38" s="117"/>
      <c r="AR38" s="117"/>
      <c r="AS38" s="117"/>
      <c r="AT38" s="117"/>
      <c r="AU38" s="117"/>
      <c r="AV38" s="117"/>
      <c r="AW38" s="117"/>
      <c r="AX38" s="117"/>
      <c r="AY38" s="117"/>
      <c r="AZ38" s="117"/>
      <c r="BA38" s="117"/>
      <c r="BO38" s="884"/>
    </row>
    <row r="39" spans="1:113" ht="18" customHeight="1" x14ac:dyDescent="0.25">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66" t="s">
        <v>665</v>
      </c>
      <c r="AC39" s="2267"/>
      <c r="AD39" s="2267"/>
      <c r="AE39" s="2267"/>
      <c r="AF39" s="2267"/>
      <c r="AG39" s="2267"/>
      <c r="AH39" s="2267"/>
      <c r="AI39" s="2267"/>
      <c r="AJ39" s="2267"/>
      <c r="AK39" s="2267"/>
      <c r="AL39" s="2268"/>
      <c r="AM39" s="117"/>
      <c r="AN39" s="117"/>
      <c r="AO39" s="117"/>
      <c r="AP39" s="117"/>
      <c r="AQ39" s="117"/>
      <c r="AR39" s="117"/>
      <c r="AS39" s="117"/>
      <c r="AT39" s="117"/>
      <c r="AU39" s="117"/>
      <c r="AV39" s="117"/>
      <c r="AW39" s="117"/>
      <c r="AX39" s="117"/>
      <c r="AY39" s="117"/>
      <c r="AZ39" s="117"/>
      <c r="BA39" s="117"/>
      <c r="BO39" s="884"/>
    </row>
    <row r="40" spans="1:113" ht="18" customHeight="1" x14ac:dyDescent="0.25">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66" t="s">
        <v>665</v>
      </c>
      <c r="AC40" s="2267"/>
      <c r="AD40" s="2267"/>
      <c r="AE40" s="2267"/>
      <c r="AF40" s="2267"/>
      <c r="AG40" s="2267"/>
      <c r="AH40" s="2267"/>
      <c r="AI40" s="2267"/>
      <c r="AJ40" s="2267"/>
      <c r="AK40" s="2267"/>
      <c r="AL40" s="2268"/>
      <c r="AM40" s="117"/>
      <c r="AN40" s="117"/>
      <c r="AO40" s="117"/>
      <c r="AP40" s="117"/>
      <c r="AQ40" s="117"/>
      <c r="AR40" s="117"/>
      <c r="AS40" s="117"/>
      <c r="AT40" s="117"/>
      <c r="AU40" s="117"/>
      <c r="AV40" s="117"/>
      <c r="AW40" s="117"/>
      <c r="AX40" s="117"/>
      <c r="AY40" s="117"/>
      <c r="AZ40" s="117"/>
      <c r="BA40" s="117"/>
      <c r="BO40" s="884"/>
    </row>
    <row r="41" spans="1:113" ht="18" customHeight="1" x14ac:dyDescent="0.25">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66" t="s">
        <v>665</v>
      </c>
      <c r="AC41" s="2267"/>
      <c r="AD41" s="2267"/>
      <c r="AE41" s="2267"/>
      <c r="AF41" s="2267"/>
      <c r="AG41" s="2267"/>
      <c r="AH41" s="2267"/>
      <c r="AI41" s="2267"/>
      <c r="AJ41" s="2267"/>
      <c r="AK41" s="2267"/>
      <c r="AL41" s="2268"/>
      <c r="AM41" s="117"/>
      <c r="AN41" s="117"/>
      <c r="AO41" s="117"/>
      <c r="AP41" s="117"/>
      <c r="AQ41" s="117"/>
      <c r="AR41" s="117"/>
      <c r="AS41" s="117"/>
      <c r="AT41" s="117"/>
      <c r="AU41" s="117"/>
      <c r="AV41" s="117"/>
      <c r="AW41" s="117"/>
      <c r="AX41" s="117"/>
      <c r="AY41" s="117"/>
      <c r="AZ41" s="117"/>
      <c r="BA41" s="117"/>
      <c r="BO41" s="884"/>
    </row>
    <row r="42" spans="1:113" ht="18" customHeight="1" thickBot="1" x14ac:dyDescent="0.3">
      <c r="A42" s="532"/>
      <c r="B42" s="2252" t="s">
        <v>709</v>
      </c>
      <c r="C42" s="2253"/>
      <c r="D42" s="2253"/>
      <c r="E42" s="2253"/>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69">
        <v>2</v>
      </c>
      <c r="AF42" s="2270"/>
      <c r="AG42" s="2271"/>
      <c r="AH42" s="1565">
        <v>1</v>
      </c>
      <c r="AI42" s="1565">
        <v>1</v>
      </c>
      <c r="AJ42" s="2269">
        <v>1.4</v>
      </c>
      <c r="AK42" s="2271"/>
      <c r="AL42" s="1565">
        <v>0.4</v>
      </c>
      <c r="AM42" s="117"/>
      <c r="AN42" s="117"/>
      <c r="AO42" s="117"/>
      <c r="AP42" s="117"/>
      <c r="AQ42" s="117"/>
      <c r="AR42" s="117"/>
      <c r="AS42" s="117"/>
      <c r="AT42" s="117"/>
      <c r="AU42" s="117"/>
      <c r="AV42" s="117"/>
      <c r="AW42" s="117"/>
      <c r="AX42" s="117"/>
      <c r="AY42" s="117"/>
      <c r="AZ42" s="117"/>
      <c r="BA42" s="117"/>
      <c r="BO42" s="884"/>
    </row>
    <row r="43" spans="1:113" s="13" customFormat="1" ht="5.0999999999999996" customHeight="1" thickBot="1" x14ac:dyDescent="0.3">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25">
      <c r="A44" s="532"/>
      <c r="B44" s="2254" t="s">
        <v>1808</v>
      </c>
      <c r="C44" s="2255"/>
      <c r="D44" s="2255"/>
      <c r="E44" s="2255"/>
      <c r="F44" s="2255"/>
      <c r="G44" s="2255"/>
      <c r="H44" s="2255"/>
      <c r="I44" s="2255"/>
      <c r="J44" s="2255"/>
      <c r="K44" s="2255"/>
      <c r="L44" s="2256"/>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25">
      <c r="A45" s="532"/>
      <c r="B45" s="2259" t="s">
        <v>1215</v>
      </c>
      <c r="C45" s="2251" t="s">
        <v>1812</v>
      </c>
      <c r="D45" s="2251" t="s">
        <v>1406</v>
      </c>
      <c r="E45" s="2250" t="s">
        <v>1273</v>
      </c>
      <c r="F45" s="2251"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60" t="s">
        <v>676</v>
      </c>
      <c r="AC45" s="2261"/>
      <c r="AD45" s="2261"/>
      <c r="AE45" s="2261"/>
      <c r="AF45" s="2261"/>
      <c r="AG45" s="2261"/>
      <c r="AH45" s="2261"/>
      <c r="AI45" s="2261"/>
      <c r="AJ45" s="2261"/>
      <c r="AK45" s="2261"/>
      <c r="AL45" s="2261"/>
      <c r="AM45" s="2262"/>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25">
      <c r="A46" s="532"/>
      <c r="B46" s="2259"/>
      <c r="C46" s="2251"/>
      <c r="D46" s="2251"/>
      <c r="E46" s="2250"/>
      <c r="F46" s="2251"/>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60" t="s">
        <v>679</v>
      </c>
      <c r="AC46" s="2261"/>
      <c r="AD46" s="2261"/>
      <c r="AE46" s="2261"/>
      <c r="AF46" s="2261"/>
      <c r="AG46" s="2261"/>
      <c r="AH46" s="2261"/>
      <c r="AI46" s="2261"/>
      <c r="AJ46" s="2261"/>
      <c r="AK46" s="2261"/>
      <c r="AL46" s="2261"/>
      <c r="AM46" s="2262"/>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25">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364" t="s">
        <v>721</v>
      </c>
      <c r="AF47" s="2365"/>
      <c r="AG47" s="2365"/>
      <c r="AH47" s="2366"/>
      <c r="AI47" s="1623" t="s">
        <v>722</v>
      </c>
      <c r="AJ47" s="2367" t="s">
        <v>723</v>
      </c>
      <c r="AK47" s="2368"/>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25">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66" t="s">
        <v>665</v>
      </c>
      <c r="AC48" s="2267"/>
      <c r="AD48" s="2267"/>
      <c r="AE48" s="2267"/>
      <c r="AF48" s="2267"/>
      <c r="AG48" s="2267"/>
      <c r="AH48" s="2267"/>
      <c r="AI48" s="2267"/>
      <c r="AJ48" s="2267"/>
      <c r="AK48" s="2267"/>
      <c r="AL48" s="2268"/>
      <c r="AM48" s="117"/>
      <c r="AN48" s="117"/>
      <c r="AO48" s="117"/>
      <c r="AP48" s="117"/>
      <c r="AQ48" s="117"/>
      <c r="AR48" s="117"/>
      <c r="AS48" s="117"/>
      <c r="AT48" s="117"/>
      <c r="AU48" s="117"/>
      <c r="AV48" s="117"/>
      <c r="AW48" s="117"/>
      <c r="AX48" s="117"/>
      <c r="AY48" s="117"/>
      <c r="AZ48" s="117"/>
      <c r="BA48" s="117"/>
      <c r="BO48" s="884"/>
    </row>
    <row r="49" spans="1:113" ht="18" customHeight="1" x14ac:dyDescent="0.25">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66" t="s">
        <v>665</v>
      </c>
      <c r="AC49" s="2267"/>
      <c r="AD49" s="2267"/>
      <c r="AE49" s="2267"/>
      <c r="AF49" s="2267"/>
      <c r="AG49" s="2267"/>
      <c r="AH49" s="2267"/>
      <c r="AI49" s="2267"/>
      <c r="AJ49" s="2267"/>
      <c r="AK49" s="2267"/>
      <c r="AL49" s="2268"/>
      <c r="AM49" s="117"/>
      <c r="AN49" s="117"/>
      <c r="AO49" s="117"/>
      <c r="AP49" s="117"/>
      <c r="AQ49" s="117"/>
      <c r="AR49" s="117"/>
      <c r="AS49" s="117"/>
      <c r="AT49" s="117"/>
      <c r="AU49" s="117"/>
      <c r="AV49" s="117"/>
      <c r="AW49" s="117"/>
      <c r="AX49" s="117"/>
      <c r="AY49" s="117"/>
      <c r="AZ49" s="117"/>
      <c r="BA49" s="117"/>
      <c r="BO49" s="884"/>
    </row>
    <row r="50" spans="1:113" ht="18" customHeight="1" x14ac:dyDescent="0.25">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66" t="s">
        <v>665</v>
      </c>
      <c r="AC50" s="2267"/>
      <c r="AD50" s="2267"/>
      <c r="AE50" s="2267"/>
      <c r="AF50" s="2267"/>
      <c r="AG50" s="2267"/>
      <c r="AH50" s="2267"/>
      <c r="AI50" s="2267"/>
      <c r="AJ50" s="2267"/>
      <c r="AK50" s="2267"/>
      <c r="AL50" s="2268"/>
      <c r="AM50" s="117"/>
      <c r="AN50" s="117"/>
      <c r="AO50" s="117"/>
      <c r="AP50" s="117"/>
      <c r="AQ50" s="117"/>
      <c r="AR50" s="117"/>
      <c r="AS50" s="117"/>
      <c r="AT50" s="117"/>
      <c r="AU50" s="117"/>
      <c r="AV50" s="117"/>
      <c r="AW50" s="117"/>
      <c r="AX50" s="117"/>
      <c r="AY50" s="117"/>
      <c r="AZ50" s="117"/>
      <c r="BA50" s="117"/>
      <c r="BO50" s="884"/>
    </row>
    <row r="51" spans="1:113" ht="18" customHeight="1" x14ac:dyDescent="0.25">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66" t="s">
        <v>665</v>
      </c>
      <c r="AC51" s="2267"/>
      <c r="AD51" s="2267"/>
      <c r="AE51" s="2267"/>
      <c r="AF51" s="2267"/>
      <c r="AG51" s="2267"/>
      <c r="AH51" s="2267"/>
      <c r="AI51" s="2267"/>
      <c r="AJ51" s="2267"/>
      <c r="AK51" s="2267"/>
      <c r="AL51" s="2268"/>
      <c r="AM51" s="117"/>
      <c r="AN51" s="117"/>
      <c r="AO51" s="117"/>
      <c r="AP51" s="117"/>
      <c r="AQ51" s="117"/>
      <c r="AR51" s="117"/>
      <c r="AS51" s="117"/>
      <c r="AT51" s="117"/>
      <c r="AU51" s="117"/>
      <c r="AV51" s="117"/>
      <c r="AW51" s="117"/>
      <c r="AX51" s="117"/>
      <c r="AY51" s="117"/>
      <c r="AZ51" s="117"/>
      <c r="BA51" s="117"/>
      <c r="BO51" s="884"/>
    </row>
    <row r="52" spans="1:113" ht="18" customHeight="1" thickBot="1" x14ac:dyDescent="0.3">
      <c r="A52" s="532"/>
      <c r="B52" s="2252" t="s">
        <v>709</v>
      </c>
      <c r="C52" s="2253"/>
      <c r="D52" s="2253"/>
      <c r="E52" s="2253"/>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69">
        <v>2</v>
      </c>
      <c r="AF52" s="2270"/>
      <c r="AG52" s="2271"/>
      <c r="AH52" s="1565">
        <v>1</v>
      </c>
      <c r="AI52" s="1565">
        <v>1</v>
      </c>
      <c r="AJ52" s="2269">
        <v>1.4</v>
      </c>
      <c r="AK52" s="2271"/>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25">
      <c r="A54" s="532"/>
      <c r="B54" s="2254" t="s">
        <v>1809</v>
      </c>
      <c r="C54" s="2255"/>
      <c r="D54" s="2255"/>
      <c r="E54" s="2255"/>
      <c r="F54" s="2255"/>
      <c r="G54" s="2255"/>
      <c r="H54" s="2255"/>
      <c r="I54" s="2255"/>
      <c r="J54" s="2255"/>
      <c r="K54" s="2255"/>
      <c r="L54" s="2256"/>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25">
      <c r="A55" s="532"/>
      <c r="B55" s="2259" t="s">
        <v>1215</v>
      </c>
      <c r="C55" s="2251" t="s">
        <v>1812</v>
      </c>
      <c r="D55" s="2251" t="s">
        <v>1406</v>
      </c>
      <c r="E55" s="2250" t="s">
        <v>1273</v>
      </c>
      <c r="F55" s="2251"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60" t="s">
        <v>676</v>
      </c>
      <c r="AC55" s="2261"/>
      <c r="AD55" s="2261"/>
      <c r="AE55" s="2261"/>
      <c r="AF55" s="2261"/>
      <c r="AG55" s="2261"/>
      <c r="AH55" s="2261"/>
      <c r="AI55" s="2261"/>
      <c r="AJ55" s="2261"/>
      <c r="AK55" s="2261"/>
      <c r="AL55" s="2261"/>
      <c r="AM55" s="2262"/>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25">
      <c r="A56" s="532"/>
      <c r="B56" s="2259"/>
      <c r="C56" s="2251"/>
      <c r="D56" s="2251"/>
      <c r="E56" s="2250"/>
      <c r="F56" s="2251"/>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60" t="s">
        <v>679</v>
      </c>
      <c r="AC56" s="2261"/>
      <c r="AD56" s="2261"/>
      <c r="AE56" s="2261"/>
      <c r="AF56" s="2261"/>
      <c r="AG56" s="2261"/>
      <c r="AH56" s="2261"/>
      <c r="AI56" s="2261"/>
      <c r="AJ56" s="2261"/>
      <c r="AK56" s="2261"/>
      <c r="AL56" s="2261"/>
      <c r="AM56" s="2262"/>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25">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364" t="s">
        <v>721</v>
      </c>
      <c r="AF57" s="2365"/>
      <c r="AG57" s="2365"/>
      <c r="AH57" s="2366"/>
      <c r="AI57" s="1623" t="s">
        <v>722</v>
      </c>
      <c r="AJ57" s="2367" t="s">
        <v>723</v>
      </c>
      <c r="AK57" s="2368"/>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25">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66" t="s">
        <v>665</v>
      </c>
      <c r="AC58" s="2267"/>
      <c r="AD58" s="2267"/>
      <c r="AE58" s="2267"/>
      <c r="AF58" s="2267"/>
      <c r="AG58" s="2267"/>
      <c r="AH58" s="2267"/>
      <c r="AI58" s="2267"/>
      <c r="AJ58" s="2267"/>
      <c r="AK58" s="2267"/>
      <c r="AL58" s="2268"/>
      <c r="AM58" s="117"/>
      <c r="AN58" s="117"/>
      <c r="AO58" s="117"/>
      <c r="AP58" s="117"/>
      <c r="AQ58" s="117"/>
      <c r="AR58" s="117"/>
      <c r="AS58" s="117"/>
      <c r="AT58" s="117"/>
      <c r="AU58" s="117"/>
      <c r="AV58" s="117"/>
      <c r="AW58" s="117"/>
      <c r="AX58" s="117"/>
      <c r="AY58" s="117"/>
      <c r="AZ58" s="117"/>
      <c r="BA58" s="117"/>
      <c r="BO58" s="884"/>
    </row>
    <row r="59" spans="1:113" ht="18" customHeight="1" x14ac:dyDescent="0.25">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66" t="s">
        <v>665</v>
      </c>
      <c r="AC59" s="2267"/>
      <c r="AD59" s="2267"/>
      <c r="AE59" s="2267"/>
      <c r="AF59" s="2267"/>
      <c r="AG59" s="2267"/>
      <c r="AH59" s="2267"/>
      <c r="AI59" s="2267"/>
      <c r="AJ59" s="2267"/>
      <c r="AK59" s="2267"/>
      <c r="AL59" s="2268"/>
      <c r="AM59" s="117"/>
      <c r="AN59" s="117"/>
      <c r="AO59" s="117"/>
      <c r="AP59" s="117"/>
      <c r="AQ59" s="117"/>
      <c r="AR59" s="117"/>
      <c r="AS59" s="117"/>
      <c r="AT59" s="117"/>
      <c r="AU59" s="117"/>
      <c r="AV59" s="117"/>
      <c r="AW59" s="117"/>
      <c r="AX59" s="117"/>
      <c r="AY59" s="117"/>
      <c r="AZ59" s="117"/>
      <c r="BA59" s="117"/>
      <c r="BO59" s="884"/>
    </row>
    <row r="60" spans="1:113" ht="18" customHeight="1" x14ac:dyDescent="0.25">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66" t="s">
        <v>665</v>
      </c>
      <c r="AC60" s="2267"/>
      <c r="AD60" s="2267"/>
      <c r="AE60" s="2267"/>
      <c r="AF60" s="2267"/>
      <c r="AG60" s="2267"/>
      <c r="AH60" s="2267"/>
      <c r="AI60" s="2267"/>
      <c r="AJ60" s="2267"/>
      <c r="AK60" s="2267"/>
      <c r="AL60" s="2268"/>
      <c r="AM60" s="117"/>
      <c r="AN60" s="117"/>
      <c r="AO60" s="117"/>
      <c r="AP60" s="117"/>
      <c r="AQ60" s="117"/>
      <c r="AR60" s="117"/>
      <c r="AS60" s="117"/>
      <c r="AT60" s="117"/>
      <c r="AU60" s="117"/>
      <c r="AV60" s="117"/>
      <c r="AW60" s="117"/>
      <c r="AX60" s="117"/>
      <c r="AY60" s="117"/>
      <c r="AZ60" s="117"/>
      <c r="BA60" s="117"/>
      <c r="BO60" s="884"/>
    </row>
    <row r="61" spans="1:113" ht="18" customHeight="1" x14ac:dyDescent="0.25">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66" t="s">
        <v>665</v>
      </c>
      <c r="AC61" s="2267"/>
      <c r="AD61" s="2267"/>
      <c r="AE61" s="2267"/>
      <c r="AF61" s="2267"/>
      <c r="AG61" s="2267"/>
      <c r="AH61" s="2267"/>
      <c r="AI61" s="2267"/>
      <c r="AJ61" s="2267"/>
      <c r="AK61" s="2267"/>
      <c r="AL61" s="2268"/>
      <c r="AM61" s="117"/>
      <c r="AN61" s="117"/>
      <c r="AO61" s="117"/>
      <c r="AP61" s="117"/>
      <c r="AQ61" s="117"/>
      <c r="AR61" s="117"/>
      <c r="AS61" s="117"/>
      <c r="AT61" s="117"/>
      <c r="AU61" s="117"/>
      <c r="AV61" s="117"/>
      <c r="AW61" s="117"/>
      <c r="AX61" s="117"/>
      <c r="AY61" s="117"/>
      <c r="AZ61" s="117"/>
      <c r="BA61" s="117"/>
      <c r="BO61" s="884"/>
    </row>
    <row r="62" spans="1:113" ht="18" customHeight="1" thickBot="1" x14ac:dyDescent="0.3">
      <c r="A62" s="532"/>
      <c r="B62" s="2252" t="s">
        <v>709</v>
      </c>
      <c r="C62" s="2253"/>
      <c r="D62" s="2253"/>
      <c r="E62" s="2253"/>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69">
        <v>2</v>
      </c>
      <c r="AF62" s="2270"/>
      <c r="AG62" s="2271"/>
      <c r="AH62" s="1565">
        <v>1</v>
      </c>
      <c r="AI62" s="1565">
        <v>1</v>
      </c>
      <c r="AJ62" s="2269">
        <v>1.4</v>
      </c>
      <c r="AK62" s="2271"/>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25">
      <c r="A64" s="532"/>
      <c r="B64" s="2254" t="s">
        <v>1810</v>
      </c>
      <c r="C64" s="2255"/>
      <c r="D64" s="2255"/>
      <c r="E64" s="2255"/>
      <c r="F64" s="2255"/>
      <c r="G64" s="2255"/>
      <c r="H64" s="2255"/>
      <c r="I64" s="2255"/>
      <c r="J64" s="2255"/>
      <c r="K64" s="2255"/>
      <c r="L64" s="2256"/>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25">
      <c r="A65" s="532"/>
      <c r="B65" s="2259" t="s">
        <v>1215</v>
      </c>
      <c r="C65" s="2251" t="s">
        <v>1812</v>
      </c>
      <c r="D65" s="2251" t="s">
        <v>1406</v>
      </c>
      <c r="E65" s="2250" t="s">
        <v>1273</v>
      </c>
      <c r="F65" s="2251"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60" t="s">
        <v>676</v>
      </c>
      <c r="AC65" s="2261"/>
      <c r="AD65" s="2261"/>
      <c r="AE65" s="2261"/>
      <c r="AF65" s="2261"/>
      <c r="AG65" s="2261"/>
      <c r="AH65" s="2261"/>
      <c r="AI65" s="2261"/>
      <c r="AJ65" s="2261"/>
      <c r="AK65" s="2261"/>
      <c r="AL65" s="2261"/>
      <c r="AM65" s="2262"/>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25">
      <c r="A66" s="532"/>
      <c r="B66" s="2259"/>
      <c r="C66" s="2251"/>
      <c r="D66" s="2251"/>
      <c r="E66" s="2250"/>
      <c r="F66" s="2251"/>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60" t="s">
        <v>679</v>
      </c>
      <c r="AC66" s="2261"/>
      <c r="AD66" s="2261"/>
      <c r="AE66" s="2261"/>
      <c r="AF66" s="2261"/>
      <c r="AG66" s="2261"/>
      <c r="AH66" s="2261"/>
      <c r="AI66" s="2261"/>
      <c r="AJ66" s="2261"/>
      <c r="AK66" s="2261"/>
      <c r="AL66" s="2261"/>
      <c r="AM66" s="2262"/>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25">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364" t="s">
        <v>721</v>
      </c>
      <c r="AF67" s="2365"/>
      <c r="AG67" s="2365"/>
      <c r="AH67" s="2366"/>
      <c r="AI67" s="1623" t="s">
        <v>722</v>
      </c>
      <c r="AJ67" s="2367" t="s">
        <v>723</v>
      </c>
      <c r="AK67" s="2368"/>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25">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66" t="s">
        <v>665</v>
      </c>
      <c r="AC68" s="2267"/>
      <c r="AD68" s="2267"/>
      <c r="AE68" s="2267"/>
      <c r="AF68" s="2267"/>
      <c r="AG68" s="2267"/>
      <c r="AH68" s="2267"/>
      <c r="AI68" s="2267"/>
      <c r="AJ68" s="2267"/>
      <c r="AK68" s="2267"/>
      <c r="AL68" s="2268"/>
      <c r="AM68" s="117"/>
      <c r="AN68" s="117"/>
      <c r="AO68" s="117"/>
      <c r="AP68" s="117"/>
      <c r="AQ68" s="117"/>
      <c r="AR68" s="117"/>
      <c r="AS68" s="117"/>
      <c r="AT68" s="117"/>
      <c r="AU68" s="117"/>
      <c r="AV68" s="117"/>
      <c r="AW68" s="117"/>
      <c r="AX68" s="117"/>
      <c r="AY68" s="117"/>
      <c r="AZ68" s="117"/>
      <c r="BA68" s="117"/>
      <c r="BO68" s="884"/>
    </row>
    <row r="69" spans="1:113" ht="18" customHeight="1" x14ac:dyDescent="0.25">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66" t="s">
        <v>665</v>
      </c>
      <c r="AC69" s="2267"/>
      <c r="AD69" s="2267"/>
      <c r="AE69" s="2267"/>
      <c r="AF69" s="2267"/>
      <c r="AG69" s="2267"/>
      <c r="AH69" s="2267"/>
      <c r="AI69" s="2267"/>
      <c r="AJ69" s="2267"/>
      <c r="AK69" s="2267"/>
      <c r="AL69" s="2268"/>
      <c r="AM69" s="117"/>
      <c r="AN69" s="117"/>
      <c r="AO69" s="117"/>
      <c r="AP69" s="117"/>
      <c r="AQ69" s="117"/>
      <c r="AR69" s="117"/>
      <c r="AS69" s="117"/>
      <c r="AT69" s="117"/>
      <c r="AU69" s="117"/>
      <c r="AV69" s="117"/>
      <c r="AW69" s="117"/>
      <c r="AX69" s="117"/>
      <c r="AY69" s="117"/>
      <c r="AZ69" s="117"/>
      <c r="BA69" s="117"/>
      <c r="BO69" s="884"/>
    </row>
    <row r="70" spans="1:113" ht="18" customHeight="1" x14ac:dyDescent="0.25">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66" t="s">
        <v>665</v>
      </c>
      <c r="AC70" s="2267"/>
      <c r="AD70" s="2267"/>
      <c r="AE70" s="2267"/>
      <c r="AF70" s="2267"/>
      <c r="AG70" s="2267"/>
      <c r="AH70" s="2267"/>
      <c r="AI70" s="2267"/>
      <c r="AJ70" s="2267"/>
      <c r="AK70" s="2267"/>
      <c r="AL70" s="2268"/>
      <c r="AM70" s="117"/>
      <c r="AN70" s="117"/>
      <c r="AO70" s="117"/>
      <c r="AP70" s="117"/>
      <c r="AQ70" s="117"/>
      <c r="AR70" s="117"/>
      <c r="AS70" s="117"/>
      <c r="AT70" s="117"/>
      <c r="AU70" s="117"/>
      <c r="AV70" s="117"/>
      <c r="AW70" s="117"/>
      <c r="AX70" s="117"/>
      <c r="AY70" s="117"/>
      <c r="AZ70" s="117"/>
      <c r="BA70" s="117"/>
      <c r="BO70" s="884"/>
    </row>
    <row r="71" spans="1:113" ht="18" customHeight="1" x14ac:dyDescent="0.25">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66" t="s">
        <v>665</v>
      </c>
      <c r="AC71" s="2267"/>
      <c r="AD71" s="2267"/>
      <c r="AE71" s="2267"/>
      <c r="AF71" s="2267"/>
      <c r="AG71" s="2267"/>
      <c r="AH71" s="2267"/>
      <c r="AI71" s="2267"/>
      <c r="AJ71" s="2267"/>
      <c r="AK71" s="2267"/>
      <c r="AL71" s="2268"/>
      <c r="AM71" s="117"/>
      <c r="AN71" s="117"/>
      <c r="AO71" s="117"/>
      <c r="AP71" s="117"/>
      <c r="AQ71" s="117"/>
      <c r="AR71" s="117"/>
      <c r="AS71" s="117"/>
      <c r="AT71" s="117"/>
      <c r="AU71" s="117"/>
      <c r="AV71" s="117"/>
      <c r="AW71" s="117"/>
      <c r="AX71" s="117"/>
      <c r="AY71" s="117"/>
      <c r="AZ71" s="117"/>
      <c r="BA71" s="117"/>
      <c r="BO71" s="884"/>
    </row>
    <row r="72" spans="1:113" ht="18" customHeight="1" thickBot="1" x14ac:dyDescent="0.3">
      <c r="A72" s="532"/>
      <c r="B72" s="2252" t="s">
        <v>709</v>
      </c>
      <c r="C72" s="2253"/>
      <c r="D72" s="2253"/>
      <c r="E72" s="2253"/>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69">
        <v>2</v>
      </c>
      <c r="AF72" s="2270"/>
      <c r="AG72" s="2271"/>
      <c r="AH72" s="1565">
        <v>1</v>
      </c>
      <c r="AI72" s="1565">
        <v>1</v>
      </c>
      <c r="AJ72" s="2269">
        <v>1.4</v>
      </c>
      <c r="AK72" s="2271"/>
      <c r="AL72" s="1565">
        <v>0.4</v>
      </c>
      <c r="AM72" s="117"/>
      <c r="AN72" s="117"/>
      <c r="AO72" s="117"/>
      <c r="AP72" s="117"/>
      <c r="AQ72" s="117"/>
      <c r="AR72" s="117"/>
      <c r="AS72" s="117"/>
      <c r="AT72" s="117"/>
      <c r="AU72" s="117"/>
      <c r="AV72" s="117"/>
      <c r="AW72" s="117"/>
      <c r="AX72" s="117"/>
      <c r="AY72" s="117"/>
      <c r="AZ72" s="117"/>
      <c r="BA72" s="117"/>
      <c r="BO72" s="884"/>
    </row>
    <row r="73" spans="1:113" s="13" customFormat="1" ht="8.1" customHeight="1" thickBot="1" x14ac:dyDescent="0.3">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
      <c r="A74" s="532"/>
      <c r="B74" s="2385" t="s">
        <v>1260</v>
      </c>
      <c r="C74" s="2386"/>
      <c r="D74" s="2386"/>
      <c r="E74" s="2386"/>
      <c r="F74" s="2386"/>
      <c r="G74" s="2386"/>
      <c r="H74" s="2386"/>
      <c r="I74" s="2386"/>
      <c r="J74" s="2387"/>
      <c r="K74" s="1642">
        <f>(K22+K32+K42+K52+K62+K72)</f>
        <v>0</v>
      </c>
      <c r="L74" s="1088">
        <f>IF(K74&gt;0,(SQRT(M22+M32+M42+M52+M62+M72))/K74,0)</f>
        <v>0</v>
      </c>
      <c r="M74" s="15">
        <f t="shared" si="4"/>
        <v>0</v>
      </c>
      <c r="N74" s="117"/>
      <c r="O74" s="117"/>
      <c r="P74" s="117"/>
      <c r="Q74" s="1643" t="s">
        <v>745</v>
      </c>
      <c r="R74" s="2396" t="s">
        <v>746</v>
      </c>
      <c r="S74" s="2397"/>
      <c r="T74" s="1644" t="s">
        <v>747</v>
      </c>
      <c r="U74" s="1645" t="s">
        <v>748</v>
      </c>
      <c r="V74" s="1646" t="s">
        <v>749</v>
      </c>
      <c r="W74" s="1646" t="s">
        <v>750</v>
      </c>
      <c r="X74" s="1646" t="s">
        <v>751</v>
      </c>
      <c r="Y74" s="1647" t="s">
        <v>752</v>
      </c>
      <c r="Z74" s="117"/>
      <c r="AA74" s="117"/>
      <c r="AB74" s="2393" t="s">
        <v>753</v>
      </c>
      <c r="AC74" s="2394"/>
      <c r="AD74" s="2394"/>
      <c r="AE74" s="2394"/>
      <c r="AF74" s="2394"/>
      <c r="AG74" s="2394"/>
      <c r="AH74" s="2394"/>
      <c r="AI74" s="2394"/>
      <c r="AJ74" s="2395"/>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25">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25">
      <c r="A76" s="532"/>
      <c r="B76" s="2392" t="s">
        <v>1412</v>
      </c>
      <c r="C76" s="2392"/>
      <c r="D76" s="2392"/>
      <c r="E76" s="2388" t="s">
        <v>1653</v>
      </c>
      <c r="F76" s="2388"/>
      <c r="G76" s="2388">
        <f>G72+G62+G52+G42+G32+G22</f>
        <v>0</v>
      </c>
      <c r="H76" s="2388"/>
      <c r="I76" s="2388"/>
      <c r="J76" s="2388"/>
      <c r="K76" s="2388"/>
      <c r="L76" s="2388"/>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25">
      <c r="A77" s="532"/>
      <c r="B77" s="2392"/>
      <c r="C77" s="2392"/>
      <c r="D77" s="2392"/>
      <c r="E77" s="2388" t="s">
        <v>1654</v>
      </c>
      <c r="F77" s="2388"/>
      <c r="G77" s="2388">
        <f>'TIERRAS PERMANENTES'!E83</f>
        <v>228.4</v>
      </c>
      <c r="H77" s="2388"/>
      <c r="I77" s="2388"/>
      <c r="J77" s="2388"/>
      <c r="K77" s="2388"/>
      <c r="L77" s="2388"/>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5" customHeight="1" x14ac:dyDescent="0.25">
      <c r="A78" s="532"/>
      <c r="B78" s="2392"/>
      <c r="C78" s="2392"/>
      <c r="D78" s="2392"/>
      <c r="E78" s="2391" t="s">
        <v>1655</v>
      </c>
      <c r="F78" s="2391"/>
      <c r="G78" s="2389"/>
      <c r="H78" s="2389"/>
      <c r="I78" s="2389"/>
      <c r="J78" s="2389"/>
      <c r="K78" s="2389"/>
      <c r="L78" s="2389"/>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25">
      <c r="A79" s="532"/>
      <c r="B79" s="2392"/>
      <c r="C79" s="2392"/>
      <c r="D79" s="2392"/>
      <c r="E79" s="2388" t="s">
        <v>1413</v>
      </c>
      <c r="F79" s="2388"/>
      <c r="G79" s="2390" t="str">
        <f>IF((G76+G77)&lt;=G78,"CUMPLE","VERIFIQUE LOS DATOS DE LAS ÁREAS INGRESADAS")</f>
        <v>VERIFIQUE LOS DATOS DE LAS ÁREAS INGRESADAS</v>
      </c>
      <c r="H79" s="2390"/>
      <c r="I79" s="2390"/>
      <c r="J79" s="2390"/>
      <c r="K79" s="2390"/>
      <c r="L79" s="2390"/>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25">
      <c r="A80" s="532"/>
      <c r="B80" s="117"/>
      <c r="C80" s="117"/>
      <c r="D80" s="117"/>
      <c r="E80" s="117"/>
      <c r="F80" s="117"/>
      <c r="G80" s="117"/>
      <c r="H80" s="117"/>
      <c r="I80" s="117"/>
      <c r="J80" s="117"/>
      <c r="K80" s="117"/>
      <c r="L80" s="117"/>
      <c r="M80" s="117"/>
      <c r="N80" s="117"/>
      <c r="O80" s="117"/>
      <c r="P80" s="117"/>
      <c r="Q80" s="1673" t="s">
        <v>754</v>
      </c>
      <c r="R80" s="2295" t="s">
        <v>706</v>
      </c>
      <c r="S80" s="2296"/>
      <c r="T80" s="1674">
        <v>5488.7</v>
      </c>
      <c r="U80" s="1675">
        <v>96.2</v>
      </c>
      <c r="V80" s="1674">
        <v>527896.1</v>
      </c>
      <c r="W80" s="1675">
        <v>48.1</v>
      </c>
      <c r="X80" s="1674">
        <v>263948.09999999998</v>
      </c>
      <c r="Y80" s="1674">
        <v>968689.4</v>
      </c>
      <c r="Z80" s="117"/>
      <c r="AA80" s="117"/>
      <c r="AB80" s="2309" t="s">
        <v>755</v>
      </c>
      <c r="AC80" s="2310"/>
      <c r="AD80" s="2310"/>
      <c r="AE80" s="2310"/>
      <c r="AF80" s="2310"/>
      <c r="AG80" s="2310"/>
      <c r="AH80" s="2310"/>
      <c r="AI80" s="2310"/>
      <c r="AJ80" s="2311"/>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25">
      <c r="A81" s="532"/>
      <c r="B81" s="122" t="s">
        <v>649</v>
      </c>
      <c r="C81" s="122"/>
      <c r="D81" s="122"/>
      <c r="E81" s="117"/>
      <c r="F81" s="117"/>
      <c r="G81" s="122" t="s">
        <v>122</v>
      </c>
      <c r="H81" s="122"/>
      <c r="I81" s="122"/>
      <c r="J81" s="117"/>
      <c r="K81" s="117"/>
      <c r="L81" s="122" t="s">
        <v>650</v>
      </c>
      <c r="M81" s="117"/>
      <c r="N81" s="117"/>
      <c r="O81" s="117"/>
      <c r="P81" s="117"/>
      <c r="Q81" s="1673" t="s">
        <v>754</v>
      </c>
      <c r="R81" s="2283" t="s">
        <v>710</v>
      </c>
      <c r="S81" s="2284"/>
      <c r="T81" s="1676">
        <v>39472439.899999999</v>
      </c>
      <c r="U81" s="1677">
        <v>258.89999999999998</v>
      </c>
      <c r="V81" s="1676">
        <v>10218406273.9</v>
      </c>
      <c r="W81" s="1677">
        <v>129.4</v>
      </c>
      <c r="X81" s="1676">
        <v>5109203136.8999996</v>
      </c>
      <c r="Y81" s="1676">
        <v>18750775512.599998</v>
      </c>
      <c r="Z81" s="117"/>
      <c r="AA81" s="117"/>
      <c r="AB81" s="2260" t="s">
        <v>756</v>
      </c>
      <c r="AC81" s="2261"/>
      <c r="AD81" s="2261"/>
      <c r="AE81" s="2261"/>
      <c r="AF81" s="2261"/>
      <c r="AG81" s="2261"/>
      <c r="AH81" s="2261"/>
      <c r="AI81" s="2261"/>
      <c r="AJ81" s="2262"/>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25">
      <c r="A82" s="532"/>
      <c r="B82" s="117"/>
      <c r="C82" s="117"/>
      <c r="D82" s="117"/>
      <c r="E82" s="117"/>
      <c r="F82" s="117"/>
      <c r="G82" s="117"/>
      <c r="H82" s="117"/>
      <c r="I82" s="117"/>
      <c r="J82" s="117"/>
      <c r="K82" s="117"/>
      <c r="L82" s="117"/>
      <c r="M82" s="117"/>
      <c r="N82" s="117"/>
      <c r="O82" s="117"/>
      <c r="P82" s="117"/>
      <c r="Q82" s="1673" t="s">
        <v>754</v>
      </c>
      <c r="R82" s="2295" t="s">
        <v>714</v>
      </c>
      <c r="S82" s="2296"/>
      <c r="T82" s="1674">
        <v>598747.30000000005</v>
      </c>
      <c r="U82" s="1675">
        <v>164.1</v>
      </c>
      <c r="V82" s="1674">
        <v>98253243</v>
      </c>
      <c r="W82" s="1675">
        <v>82</v>
      </c>
      <c r="X82" s="1674">
        <v>49126621.5</v>
      </c>
      <c r="Y82" s="1674">
        <v>180294700.90000001</v>
      </c>
      <c r="Z82" s="117"/>
      <c r="AA82" s="117"/>
      <c r="AB82" s="2330" t="s">
        <v>682</v>
      </c>
      <c r="AC82" s="2331"/>
      <c r="AD82" s="2331"/>
      <c r="AE82" s="2331"/>
      <c r="AF82" s="2331"/>
      <c r="AG82" s="2331"/>
      <c r="AH82" s="2331"/>
      <c r="AI82" s="2331"/>
      <c r="AJ82" s="2332"/>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25">
      <c r="A83" s="532"/>
      <c r="B83" s="964" t="s">
        <v>757</v>
      </c>
      <c r="C83" s="964"/>
      <c r="D83" s="964"/>
      <c r="E83" s="2333" t="s">
        <v>758</v>
      </c>
      <c r="F83" s="2333"/>
      <c r="G83" s="2333"/>
      <c r="H83" s="138"/>
      <c r="I83" s="138"/>
      <c r="J83" s="117"/>
      <c r="K83" s="117"/>
      <c r="L83" s="117"/>
      <c r="M83" s="117"/>
      <c r="N83" s="117"/>
      <c r="O83" s="117"/>
      <c r="P83" s="117"/>
      <c r="Q83" s="1673" t="s">
        <v>754</v>
      </c>
      <c r="R83" s="2283" t="s">
        <v>726</v>
      </c>
      <c r="S83" s="2284"/>
      <c r="T83" s="1676">
        <v>58123.9</v>
      </c>
      <c r="U83" s="1677">
        <v>191.4</v>
      </c>
      <c r="V83" s="1676">
        <v>11127457.800000001</v>
      </c>
      <c r="W83" s="1677">
        <v>95.7</v>
      </c>
      <c r="X83" s="1676">
        <v>5563728.9000000004</v>
      </c>
      <c r="Y83" s="1676">
        <v>20418885</v>
      </c>
      <c r="Z83" s="117"/>
      <c r="AA83" s="117"/>
      <c r="AB83" s="2334"/>
      <c r="AC83" s="1606"/>
      <c r="AD83" s="1606"/>
      <c r="AE83" s="1606"/>
      <c r="AF83" s="2337" t="s">
        <v>658</v>
      </c>
      <c r="AG83" s="2337"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25">
      <c r="A84" s="532"/>
      <c r="B84" s="1678" t="s">
        <v>759</v>
      </c>
      <c r="C84" s="1678"/>
      <c r="D84" s="1678"/>
      <c r="E84" s="2327" t="s">
        <v>760</v>
      </c>
      <c r="F84" s="2327"/>
      <c r="G84" s="2327"/>
      <c r="H84" s="139"/>
      <c r="I84" s="139"/>
      <c r="J84" s="117"/>
      <c r="K84" s="117"/>
      <c r="L84" s="117"/>
      <c r="M84" s="117"/>
      <c r="N84" s="117"/>
      <c r="O84" s="117"/>
      <c r="P84" s="117"/>
      <c r="Q84" s="1673" t="s">
        <v>754</v>
      </c>
      <c r="R84" s="2295" t="s">
        <v>729</v>
      </c>
      <c r="S84" s="2296"/>
      <c r="T84" s="1675">
        <v>7.4</v>
      </c>
      <c r="U84" s="1675">
        <v>213.5</v>
      </c>
      <c r="V84" s="1674">
        <v>1573.1</v>
      </c>
      <c r="W84" s="1675">
        <v>106.8</v>
      </c>
      <c r="X84" s="1675">
        <v>786.5</v>
      </c>
      <c r="Y84" s="1674">
        <v>2886.6</v>
      </c>
      <c r="Z84" s="117"/>
      <c r="AA84" s="117"/>
      <c r="AB84" s="2335"/>
      <c r="AC84" s="1606"/>
      <c r="AD84" s="1606"/>
      <c r="AE84" s="1620" t="s">
        <v>657</v>
      </c>
      <c r="AF84" s="2338"/>
      <c r="AG84" s="2338"/>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25">
      <c r="A85" s="532"/>
      <c r="B85" s="1678" t="s">
        <v>761</v>
      </c>
      <c r="C85" s="1678"/>
      <c r="D85" s="1678"/>
      <c r="E85" s="2327" t="s">
        <v>762</v>
      </c>
      <c r="F85" s="2327"/>
      <c r="G85" s="2327"/>
      <c r="H85" s="139"/>
      <c r="I85" s="139"/>
      <c r="J85" s="117"/>
      <c r="K85" s="117"/>
      <c r="L85" s="117"/>
      <c r="M85" s="117"/>
      <c r="N85" s="117"/>
      <c r="O85" s="117"/>
      <c r="P85" s="117"/>
      <c r="Q85" s="1673" t="s">
        <v>754</v>
      </c>
      <c r="R85" s="2283" t="s">
        <v>735</v>
      </c>
      <c r="S85" s="2284"/>
      <c r="T85" s="1676">
        <v>34129.699999999997</v>
      </c>
      <c r="U85" s="1677">
        <v>255.2</v>
      </c>
      <c r="V85" s="1676">
        <v>8711575.9000000004</v>
      </c>
      <c r="W85" s="1677">
        <v>127.6</v>
      </c>
      <c r="X85" s="1676">
        <v>4355787.9000000004</v>
      </c>
      <c r="Y85" s="1676">
        <v>15985741.699999999</v>
      </c>
      <c r="Z85" s="117"/>
      <c r="AA85" s="117"/>
      <c r="AB85" s="2335"/>
      <c r="AC85" s="1605" t="s">
        <v>719</v>
      </c>
      <c r="AD85" s="1605"/>
      <c r="AE85" s="1606"/>
      <c r="AF85" s="2339"/>
      <c r="AG85" s="2339"/>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25">
      <c r="A86" s="532"/>
      <c r="B86" s="1679" t="s">
        <v>1289</v>
      </c>
      <c r="C86" s="1679"/>
      <c r="D86" s="1679"/>
      <c r="E86" s="2327" t="s">
        <v>765</v>
      </c>
      <c r="F86" s="2327"/>
      <c r="G86" s="2327"/>
      <c r="H86" s="139"/>
      <c r="I86" s="139"/>
      <c r="J86" s="117"/>
      <c r="K86" s="117"/>
      <c r="L86" s="117"/>
      <c r="M86" s="117"/>
      <c r="N86" s="117"/>
      <c r="O86" s="117"/>
      <c r="P86" s="117"/>
      <c r="Q86" s="1673" t="s">
        <v>754</v>
      </c>
      <c r="R86" s="2285" t="s">
        <v>118</v>
      </c>
      <c r="S86" s="2286"/>
      <c r="T86" s="1680">
        <v>40168936.899999999</v>
      </c>
      <c r="U86" s="1681">
        <v>257.3</v>
      </c>
      <c r="V86" s="1680">
        <v>10337028019.700001</v>
      </c>
      <c r="W86" s="1681">
        <v>128.69999999999999</v>
      </c>
      <c r="X86" s="1680">
        <v>5168514009.8999996</v>
      </c>
      <c r="Y86" s="1680">
        <v>18968446416.200001</v>
      </c>
      <c r="Z86" s="117"/>
      <c r="AA86" s="117"/>
      <c r="AB86" s="2336"/>
      <c r="AC86" s="1606"/>
      <c r="AD86" s="1606"/>
      <c r="AE86" s="1623" t="s">
        <v>766</v>
      </c>
      <c r="AF86" s="2340" t="s">
        <v>721</v>
      </c>
      <c r="AG86" s="2341"/>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25">
      <c r="A87" s="532"/>
      <c r="B87" s="1679" t="s">
        <v>703</v>
      </c>
      <c r="C87" s="1679"/>
      <c r="D87" s="1679"/>
      <c r="E87" s="2327" t="s">
        <v>768</v>
      </c>
      <c r="F87" s="2327"/>
      <c r="G87" s="2327"/>
      <c r="H87" s="139"/>
      <c r="I87" s="139"/>
      <c r="J87" s="117"/>
      <c r="K87" s="117"/>
      <c r="L87" s="117"/>
      <c r="M87" s="117"/>
      <c r="N87" s="117"/>
      <c r="O87" s="117"/>
      <c r="P87" s="117"/>
      <c r="Q87" s="1682" t="s">
        <v>769</v>
      </c>
      <c r="R87" s="2290" t="s">
        <v>706</v>
      </c>
      <c r="S87" s="2291"/>
      <c r="T87" s="1683">
        <v>271188.7</v>
      </c>
      <c r="U87" s="1684">
        <v>96.2</v>
      </c>
      <c r="V87" s="1683">
        <v>26082774.300000001</v>
      </c>
      <c r="W87" s="1684">
        <v>48.1</v>
      </c>
      <c r="X87" s="1683">
        <v>13041387.199999999</v>
      </c>
      <c r="Y87" s="1683">
        <v>47861890.799999997</v>
      </c>
      <c r="Z87" s="117"/>
      <c r="AA87" s="117"/>
      <c r="AB87" s="2266" t="s">
        <v>665</v>
      </c>
      <c r="AC87" s="2267"/>
      <c r="AD87" s="2267"/>
      <c r="AE87" s="2267"/>
      <c r="AF87" s="2267"/>
      <c r="AG87" s="2267"/>
      <c r="AH87" s="2267"/>
      <c r="AI87" s="2267"/>
      <c r="AJ87" s="2268"/>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25">
      <c r="A88" s="532"/>
      <c r="B88" s="2328" t="s">
        <v>770</v>
      </c>
      <c r="C88" s="1685"/>
      <c r="D88" s="1685"/>
      <c r="E88" s="2329" t="s">
        <v>771</v>
      </c>
      <c r="F88" s="2329"/>
      <c r="G88" s="2329"/>
      <c r="H88" s="140"/>
      <c r="I88" s="140"/>
      <c r="J88" s="117"/>
      <c r="K88" s="117"/>
      <c r="L88" s="117"/>
      <c r="M88" s="117"/>
      <c r="N88" s="117"/>
      <c r="O88" s="117"/>
      <c r="P88" s="117"/>
      <c r="Q88" s="1682" t="s">
        <v>769</v>
      </c>
      <c r="R88" s="2295" t="s">
        <v>710</v>
      </c>
      <c r="S88" s="2296"/>
      <c r="T88" s="1674">
        <v>1763221</v>
      </c>
      <c r="U88" s="1675">
        <v>258.89999999999998</v>
      </c>
      <c r="V88" s="1674">
        <v>456452865</v>
      </c>
      <c r="W88" s="1675">
        <v>129.4</v>
      </c>
      <c r="X88" s="1674">
        <v>228226432.5</v>
      </c>
      <c r="Y88" s="1674">
        <v>837591007.20000005</v>
      </c>
      <c r="Z88" s="117"/>
      <c r="AA88" s="117"/>
      <c r="AB88" s="2315" t="s">
        <v>685</v>
      </c>
      <c r="AC88" s="2316"/>
      <c r="AD88" s="1686" t="s">
        <v>663</v>
      </c>
      <c r="AE88" s="2324">
        <v>18</v>
      </c>
      <c r="AF88" s="1620">
        <v>14.5</v>
      </c>
      <c r="AG88" s="1620">
        <v>7</v>
      </c>
      <c r="AH88" s="2324">
        <v>5</v>
      </c>
      <c r="AI88" s="2324">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25">
      <c r="A89" s="532"/>
      <c r="B89" s="2328"/>
      <c r="C89" s="1685"/>
      <c r="D89" s="1685"/>
      <c r="E89" s="2329"/>
      <c r="F89" s="2329"/>
      <c r="G89" s="2329"/>
      <c r="H89" s="140"/>
      <c r="I89" s="140"/>
      <c r="J89" s="117"/>
      <c r="K89" s="117"/>
      <c r="L89" s="117"/>
      <c r="M89" s="117"/>
      <c r="N89" s="117"/>
      <c r="O89" s="117"/>
      <c r="P89" s="117"/>
      <c r="Q89" s="1682" t="s">
        <v>769</v>
      </c>
      <c r="R89" s="2290" t="s">
        <v>714</v>
      </c>
      <c r="S89" s="2291"/>
      <c r="T89" s="1683">
        <v>652129.80000000005</v>
      </c>
      <c r="U89" s="1684">
        <v>164.1</v>
      </c>
      <c r="V89" s="1683">
        <v>107013198.40000001</v>
      </c>
      <c r="W89" s="1684">
        <v>82</v>
      </c>
      <c r="X89" s="1683">
        <v>53506599.200000003</v>
      </c>
      <c r="Y89" s="1683">
        <v>196369219.09999999</v>
      </c>
      <c r="Z89" s="117"/>
      <c r="AA89" s="117"/>
      <c r="AB89" s="2321"/>
      <c r="AC89" s="2322"/>
      <c r="AD89" s="1687" t="s">
        <v>664</v>
      </c>
      <c r="AE89" s="2325"/>
      <c r="AF89" s="1588">
        <v>5</v>
      </c>
      <c r="AG89" s="1588">
        <v>4</v>
      </c>
      <c r="AH89" s="2325"/>
      <c r="AI89" s="2325"/>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25">
      <c r="A90" s="532"/>
      <c r="B90" s="117"/>
      <c r="C90" s="117"/>
      <c r="D90" s="117"/>
      <c r="E90" s="117"/>
      <c r="F90" s="117"/>
      <c r="G90" s="117"/>
      <c r="H90" s="117"/>
      <c r="I90" s="117"/>
      <c r="J90" s="117"/>
      <c r="K90" s="117"/>
      <c r="L90" s="117"/>
      <c r="M90" s="117"/>
      <c r="N90" s="117"/>
      <c r="O90" s="117"/>
      <c r="P90" s="117"/>
      <c r="Q90" s="1682" t="s">
        <v>769</v>
      </c>
      <c r="R90" s="2295" t="s">
        <v>717</v>
      </c>
      <c r="S90" s="2296"/>
      <c r="T90" s="1674">
        <v>9356.9</v>
      </c>
      <c r="U90" s="1675">
        <v>172.2</v>
      </c>
      <c r="V90" s="1674">
        <v>1611386.7</v>
      </c>
      <c r="W90" s="1675">
        <v>86.1</v>
      </c>
      <c r="X90" s="1674">
        <v>805693.3</v>
      </c>
      <c r="Y90" s="1674">
        <v>2956894.5</v>
      </c>
      <c r="Z90" s="117"/>
      <c r="AA90" s="117"/>
      <c r="AB90" s="2317"/>
      <c r="AC90" s="2318"/>
      <c r="AD90" s="1687" t="s">
        <v>666</v>
      </c>
      <c r="AE90" s="2326"/>
      <c r="AF90" s="1588">
        <v>19</v>
      </c>
      <c r="AG90" s="1588">
        <v>10.3</v>
      </c>
      <c r="AH90" s="2326"/>
      <c r="AI90" s="2326"/>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25">
      <c r="A91" s="532"/>
      <c r="B91" s="117"/>
      <c r="C91" s="117"/>
      <c r="D91" s="117"/>
      <c r="E91" s="117"/>
      <c r="F91" s="117"/>
      <c r="G91" s="117"/>
      <c r="H91" s="117"/>
      <c r="I91" s="117"/>
      <c r="J91" s="117"/>
      <c r="K91" s="117"/>
      <c r="L91" s="117"/>
      <c r="M91" s="119"/>
      <c r="N91" s="119"/>
      <c r="O91" s="119"/>
      <c r="P91" s="119"/>
      <c r="Q91" s="1682" t="s">
        <v>769</v>
      </c>
      <c r="R91" s="2290" t="s">
        <v>724</v>
      </c>
      <c r="S91" s="2291"/>
      <c r="T91" s="1683">
        <v>972918.7</v>
      </c>
      <c r="U91" s="1684">
        <v>193</v>
      </c>
      <c r="V91" s="1683">
        <v>187764270.09999999</v>
      </c>
      <c r="W91" s="1684">
        <v>96.5</v>
      </c>
      <c r="X91" s="1683">
        <v>93882135</v>
      </c>
      <c r="Y91" s="1683">
        <v>344547435.60000002</v>
      </c>
      <c r="Z91" s="117"/>
      <c r="AA91" s="117"/>
      <c r="AB91" s="2315" t="s">
        <v>688</v>
      </c>
      <c r="AC91" s="2316"/>
      <c r="AD91" s="1686" t="s">
        <v>663</v>
      </c>
      <c r="AE91" s="1620">
        <v>21</v>
      </c>
      <c r="AF91" s="1620">
        <v>16</v>
      </c>
      <c r="AG91" s="1620">
        <v>16</v>
      </c>
      <c r="AH91" s="2324">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25">
      <c r="A92" s="532"/>
      <c r="B92" s="117"/>
      <c r="C92" s="117"/>
      <c r="D92" s="117"/>
      <c r="E92" s="117"/>
      <c r="F92" s="117"/>
      <c r="G92" s="117"/>
      <c r="H92" s="117"/>
      <c r="I92" s="117"/>
      <c r="J92" s="117"/>
      <c r="K92" s="117"/>
      <c r="L92" s="117"/>
      <c r="M92" s="119"/>
      <c r="N92" s="119"/>
      <c r="O92" s="119"/>
      <c r="P92" s="119"/>
      <c r="Q92" s="1682" t="s">
        <v>769</v>
      </c>
      <c r="R92" s="2295" t="s">
        <v>726</v>
      </c>
      <c r="S92" s="2296"/>
      <c r="T92" s="1674">
        <v>2384237.4</v>
      </c>
      <c r="U92" s="1675">
        <v>191.4</v>
      </c>
      <c r="V92" s="1674">
        <v>456447020.60000002</v>
      </c>
      <c r="W92" s="1675">
        <v>95.7</v>
      </c>
      <c r="X92" s="1674">
        <v>228223510.30000001</v>
      </c>
      <c r="Y92" s="1674">
        <v>837580282.79999995</v>
      </c>
      <c r="Z92" s="119"/>
      <c r="AA92" s="119"/>
      <c r="AB92" s="2321"/>
      <c r="AC92" s="2322"/>
      <c r="AD92" s="1687" t="s">
        <v>664</v>
      </c>
      <c r="AE92" s="1588">
        <v>6.4</v>
      </c>
      <c r="AF92" s="1588">
        <v>6.4</v>
      </c>
      <c r="AG92" s="1588">
        <v>6.4</v>
      </c>
      <c r="AH92" s="2325"/>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25">
      <c r="A93" s="532"/>
      <c r="B93" s="117"/>
      <c r="C93" s="117"/>
      <c r="D93" s="117"/>
      <c r="E93" s="117"/>
      <c r="F93" s="117"/>
      <c r="G93" s="117"/>
      <c r="H93" s="117"/>
      <c r="I93" s="117"/>
      <c r="J93" s="117"/>
      <c r="K93" s="117"/>
      <c r="L93" s="117"/>
      <c r="M93" s="119"/>
      <c r="N93" s="119"/>
      <c r="O93" s="119"/>
      <c r="P93" s="119"/>
      <c r="Q93" s="1682" t="s">
        <v>769</v>
      </c>
      <c r="R93" s="2290" t="s">
        <v>729</v>
      </c>
      <c r="S93" s="2291"/>
      <c r="T93" s="1683">
        <v>594153.19999999995</v>
      </c>
      <c r="U93" s="1684">
        <v>213.5</v>
      </c>
      <c r="V93" s="1683">
        <v>126858751.5</v>
      </c>
      <c r="W93" s="1684">
        <v>106.8</v>
      </c>
      <c r="X93" s="1683">
        <v>63429375.799999997</v>
      </c>
      <c r="Y93" s="1683">
        <v>232785809.09999999</v>
      </c>
      <c r="Z93" s="119"/>
      <c r="AA93" s="119"/>
      <c r="AB93" s="2317"/>
      <c r="AC93" s="2318"/>
      <c r="AD93" s="1687" t="s">
        <v>666</v>
      </c>
      <c r="AE93" s="1588">
        <v>38.4</v>
      </c>
      <c r="AF93" s="1588">
        <v>32</v>
      </c>
      <c r="AG93" s="1588">
        <v>32</v>
      </c>
      <c r="AH93" s="2326"/>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25">
      <c r="A94" s="532"/>
      <c r="B94" s="117"/>
      <c r="C94" s="117"/>
      <c r="D94" s="117"/>
      <c r="E94" s="117"/>
      <c r="F94" s="117"/>
      <c r="G94" s="117"/>
      <c r="H94" s="117"/>
      <c r="I94" s="117"/>
      <c r="J94" s="117"/>
      <c r="K94" s="117"/>
      <c r="L94" s="117"/>
      <c r="M94" s="119"/>
      <c r="N94" s="119"/>
      <c r="O94" s="119"/>
      <c r="P94" s="119"/>
      <c r="Q94" s="1682" t="s">
        <v>769</v>
      </c>
      <c r="R94" s="2295" t="s">
        <v>733</v>
      </c>
      <c r="S94" s="2296"/>
      <c r="T94" s="1674">
        <v>1550640.1</v>
      </c>
      <c r="U94" s="1675">
        <v>257.60000000000002</v>
      </c>
      <c r="V94" s="1674">
        <v>399478491.60000002</v>
      </c>
      <c r="W94" s="1675">
        <v>128.80000000000001</v>
      </c>
      <c r="X94" s="1674">
        <v>199739245.80000001</v>
      </c>
      <c r="Y94" s="1674">
        <v>733043032</v>
      </c>
      <c r="Z94" s="119"/>
      <c r="AA94" s="119"/>
      <c r="AB94" s="2315" t="s">
        <v>691</v>
      </c>
      <c r="AC94" s="2316"/>
      <c r="AD94" s="1686" t="s">
        <v>663</v>
      </c>
      <c r="AE94" s="1588">
        <v>15</v>
      </c>
      <c r="AF94" s="1588">
        <v>8</v>
      </c>
      <c r="AG94" s="1588">
        <v>8</v>
      </c>
      <c r="AH94" s="2319" t="s">
        <v>772</v>
      </c>
      <c r="AI94" s="2319">
        <v>2.2000000000000002</v>
      </c>
      <c r="AJ94" s="2319"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25">
      <c r="A95" s="532"/>
      <c r="B95" s="117"/>
      <c r="C95" s="117"/>
      <c r="D95" s="117"/>
      <c r="E95" s="117"/>
      <c r="F95" s="117"/>
      <c r="G95" s="117"/>
      <c r="H95" s="117"/>
      <c r="I95" s="117"/>
      <c r="J95" s="117"/>
      <c r="K95" s="117"/>
      <c r="L95" s="117"/>
      <c r="M95" s="119"/>
      <c r="N95" s="119"/>
      <c r="O95" s="119"/>
      <c r="P95" s="119"/>
      <c r="Q95" s="1682" t="s">
        <v>769</v>
      </c>
      <c r="R95" s="2297" t="s">
        <v>118</v>
      </c>
      <c r="S95" s="2298"/>
      <c r="T95" s="1688">
        <v>8197845.7999999998</v>
      </c>
      <c r="U95" s="1689">
        <v>214.9</v>
      </c>
      <c r="V95" s="1688">
        <v>1761708758.0999999</v>
      </c>
      <c r="W95" s="1689">
        <v>107.4</v>
      </c>
      <c r="X95" s="1688">
        <v>880854379.10000002</v>
      </c>
      <c r="Y95" s="1688">
        <v>3232735571.1999998</v>
      </c>
      <c r="Z95" s="119"/>
      <c r="AA95" s="119"/>
      <c r="AB95" s="2321"/>
      <c r="AC95" s="2322"/>
      <c r="AD95" s="1687" t="s">
        <v>664</v>
      </c>
      <c r="AE95" s="1588"/>
      <c r="AF95" s="1588">
        <v>3.8</v>
      </c>
      <c r="AG95" s="1588">
        <v>3.8</v>
      </c>
      <c r="AH95" s="2323"/>
      <c r="AI95" s="2323"/>
      <c r="AJ95" s="2323"/>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25">
      <c r="A96" s="532"/>
      <c r="B96" s="117"/>
      <c r="C96" s="117"/>
      <c r="D96" s="117"/>
      <c r="E96" s="117"/>
      <c r="F96" s="117"/>
      <c r="G96" s="117"/>
      <c r="H96" s="117"/>
      <c r="I96" s="117"/>
      <c r="J96" s="117"/>
      <c r="K96" s="117"/>
      <c r="L96" s="117"/>
      <c r="M96" s="119"/>
      <c r="N96" s="119"/>
      <c r="O96" s="119"/>
      <c r="P96" s="119"/>
      <c r="Q96" s="1673" t="s">
        <v>773</v>
      </c>
      <c r="R96" s="2295" t="s">
        <v>706</v>
      </c>
      <c r="S96" s="2296"/>
      <c r="T96" s="1674">
        <v>423463.4</v>
      </c>
      <c r="U96" s="1675">
        <v>96.2</v>
      </c>
      <c r="V96" s="1674">
        <v>40728474</v>
      </c>
      <c r="W96" s="1675">
        <v>48.1</v>
      </c>
      <c r="X96" s="1674">
        <v>20364237</v>
      </c>
      <c r="Y96" s="1674">
        <v>74736749.799999997</v>
      </c>
      <c r="Z96" s="119"/>
      <c r="AA96" s="119"/>
      <c r="AB96" s="2317"/>
      <c r="AC96" s="2318"/>
      <c r="AD96" s="1687" t="s">
        <v>666</v>
      </c>
      <c r="AE96" s="1588"/>
      <c r="AF96" s="1588">
        <v>11.5</v>
      </c>
      <c r="AG96" s="1588">
        <v>11.5</v>
      </c>
      <c r="AH96" s="2320"/>
      <c r="AI96" s="2320"/>
      <c r="AJ96" s="2320"/>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25">
      <c r="A97" s="532"/>
      <c r="B97" s="117"/>
      <c r="C97" s="117"/>
      <c r="D97" s="117"/>
      <c r="E97" s="117"/>
      <c r="F97" s="117"/>
      <c r="G97" s="117"/>
      <c r="H97" s="117"/>
      <c r="I97" s="117"/>
      <c r="J97" s="117"/>
      <c r="K97" s="117"/>
      <c r="L97" s="117"/>
      <c r="M97" s="119"/>
      <c r="N97" s="119"/>
      <c r="O97" s="119"/>
      <c r="P97" s="119"/>
      <c r="Q97" s="1673" t="s">
        <v>773</v>
      </c>
      <c r="R97" s="2295" t="s">
        <v>714</v>
      </c>
      <c r="S97" s="2296"/>
      <c r="T97" s="1674">
        <v>265714</v>
      </c>
      <c r="U97" s="1675">
        <v>164.1</v>
      </c>
      <c r="V97" s="1674">
        <v>43603133.700000003</v>
      </c>
      <c r="W97" s="1675">
        <v>82</v>
      </c>
      <c r="X97" s="1674">
        <v>21801566.800000001</v>
      </c>
      <c r="Y97" s="1674">
        <v>80011750.299999997</v>
      </c>
      <c r="Z97" s="119"/>
      <c r="AA97" s="119"/>
      <c r="AB97" s="2315"/>
      <c r="AC97" s="2316"/>
      <c r="AD97" s="1687" t="s">
        <v>664</v>
      </c>
      <c r="AE97" s="1588">
        <v>5</v>
      </c>
      <c r="AF97" s="1588">
        <v>8</v>
      </c>
      <c r="AG97" s="1588">
        <v>3.2</v>
      </c>
      <c r="AH97" s="2319"/>
      <c r="AI97" s="2319"/>
      <c r="AJ97" s="2319"/>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25">
      <c r="A98" s="532"/>
      <c r="B98" s="117"/>
      <c r="C98" s="117"/>
      <c r="D98" s="117"/>
      <c r="E98" s="117"/>
      <c r="F98" s="117"/>
      <c r="G98" s="117"/>
      <c r="H98" s="117"/>
      <c r="I98" s="117"/>
      <c r="J98" s="117"/>
      <c r="K98" s="117"/>
      <c r="L98" s="117"/>
      <c r="M98" s="119"/>
      <c r="N98" s="119"/>
      <c r="O98" s="119"/>
      <c r="P98" s="119"/>
      <c r="Q98" s="1673" t="s">
        <v>773</v>
      </c>
      <c r="R98" s="2283" t="s">
        <v>724</v>
      </c>
      <c r="S98" s="2284"/>
      <c r="T98" s="1676">
        <v>121879.3</v>
      </c>
      <c r="U98" s="1677">
        <v>193</v>
      </c>
      <c r="V98" s="1676">
        <v>23521575.199999999</v>
      </c>
      <c r="W98" s="1677">
        <v>96.5</v>
      </c>
      <c r="X98" s="1676">
        <v>11760787.6</v>
      </c>
      <c r="Y98" s="1676">
        <v>43162090.399999999</v>
      </c>
      <c r="Z98" s="119"/>
      <c r="AA98" s="119"/>
      <c r="AB98" s="2317"/>
      <c r="AC98" s="2318"/>
      <c r="AD98" s="1687" t="s">
        <v>666</v>
      </c>
      <c r="AE98" s="1588">
        <v>35</v>
      </c>
      <c r="AF98" s="1588">
        <v>40</v>
      </c>
      <c r="AG98" s="1588">
        <v>11.8</v>
      </c>
      <c r="AH98" s="2320"/>
      <c r="AI98" s="2320"/>
      <c r="AJ98" s="2320"/>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25">
      <c r="A99" s="532"/>
      <c r="B99" s="117"/>
      <c r="C99" s="117"/>
      <c r="D99" s="117"/>
      <c r="E99" s="117"/>
      <c r="F99" s="117"/>
      <c r="G99" s="117"/>
      <c r="H99" s="117"/>
      <c r="I99" s="117"/>
      <c r="J99" s="117"/>
      <c r="K99" s="117"/>
      <c r="L99" s="117"/>
      <c r="M99" s="119"/>
      <c r="N99" s="119"/>
      <c r="O99" s="119"/>
      <c r="P99" s="119"/>
      <c r="Q99" s="1673" t="s">
        <v>773</v>
      </c>
      <c r="R99" s="2295" t="s">
        <v>726</v>
      </c>
      <c r="S99" s="2296"/>
      <c r="T99" s="1674">
        <v>44895.9</v>
      </c>
      <c r="U99" s="1675">
        <v>191.4</v>
      </c>
      <c r="V99" s="1674">
        <v>8595033</v>
      </c>
      <c r="W99" s="1675">
        <v>95.7</v>
      </c>
      <c r="X99" s="1674">
        <v>4297516.5</v>
      </c>
      <c r="Y99" s="1674">
        <v>15771885.5</v>
      </c>
      <c r="Z99" s="119"/>
      <c r="AA99" s="119"/>
      <c r="AB99" s="2260" t="s">
        <v>774</v>
      </c>
      <c r="AC99" s="2261"/>
      <c r="AD99" s="2261"/>
      <c r="AE99" s="2261"/>
      <c r="AF99" s="2261"/>
      <c r="AG99" s="2261"/>
      <c r="AH99" s="2261"/>
      <c r="AI99" s="2261"/>
      <c r="AJ99" s="2262"/>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25">
      <c r="A100" s="532"/>
      <c r="B100" s="117"/>
      <c r="C100" s="117"/>
      <c r="D100" s="117"/>
      <c r="E100" s="117"/>
      <c r="F100" s="117"/>
      <c r="G100" s="117"/>
      <c r="H100" s="117"/>
      <c r="I100" s="117"/>
      <c r="J100" s="117"/>
      <c r="K100" s="117"/>
      <c r="L100" s="117"/>
      <c r="M100" s="119"/>
      <c r="N100" s="119"/>
      <c r="O100" s="119"/>
      <c r="P100" s="119"/>
      <c r="Q100" s="1673" t="s">
        <v>773</v>
      </c>
      <c r="R100" s="2283" t="s">
        <v>729</v>
      </c>
      <c r="S100" s="2284"/>
      <c r="T100" s="1677">
        <v>377.2</v>
      </c>
      <c r="U100" s="1677">
        <v>213.5</v>
      </c>
      <c r="V100" s="1676">
        <v>80533.3</v>
      </c>
      <c r="W100" s="1677">
        <v>106.8</v>
      </c>
      <c r="X100" s="1676">
        <v>40266.6</v>
      </c>
      <c r="Y100" s="1676">
        <v>147778.6</v>
      </c>
      <c r="Z100" s="119"/>
      <c r="AA100" s="119"/>
      <c r="AB100" s="2260" t="s">
        <v>775</v>
      </c>
      <c r="AC100" s="2261"/>
      <c r="AD100" s="2261"/>
      <c r="AE100" s="2261"/>
      <c r="AF100" s="2261"/>
      <c r="AG100" s="2261"/>
      <c r="AH100" s="2261"/>
      <c r="AI100" s="2261"/>
      <c r="AJ100" s="2262"/>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25">
      <c r="A101" s="532"/>
      <c r="B101" s="117"/>
      <c r="C101" s="117"/>
      <c r="D101" s="117"/>
      <c r="E101" s="117"/>
      <c r="F101" s="117"/>
      <c r="G101" s="117"/>
      <c r="H101" s="117"/>
      <c r="I101" s="117"/>
      <c r="J101" s="117"/>
      <c r="K101" s="117"/>
      <c r="L101" s="117"/>
      <c r="M101" s="119"/>
      <c r="N101" s="119"/>
      <c r="O101" s="119"/>
      <c r="P101" s="119"/>
      <c r="Q101" s="1673" t="s">
        <v>773</v>
      </c>
      <c r="R101" s="2295" t="s">
        <v>733</v>
      </c>
      <c r="S101" s="2296"/>
      <c r="T101" s="1674">
        <v>61796.9</v>
      </c>
      <c r="U101" s="1675">
        <v>257.60000000000002</v>
      </c>
      <c r="V101" s="1674">
        <v>15920233.699999999</v>
      </c>
      <c r="W101" s="1675">
        <v>128.80000000000001</v>
      </c>
      <c r="X101" s="1674">
        <v>7960116.7999999998</v>
      </c>
      <c r="Y101" s="1674">
        <v>29213628.800000001</v>
      </c>
      <c r="Z101" s="119"/>
      <c r="AA101" s="119"/>
      <c r="AB101" s="2260" t="s">
        <v>776</v>
      </c>
      <c r="AC101" s="2261"/>
      <c r="AD101" s="2261"/>
      <c r="AE101" s="2261"/>
      <c r="AF101" s="2261"/>
      <c r="AG101" s="2261"/>
      <c r="AH101" s="2261"/>
      <c r="AI101" s="2261"/>
      <c r="AJ101" s="2262"/>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25">
      <c r="A102" s="532"/>
      <c r="B102" s="117"/>
      <c r="C102" s="117"/>
      <c r="D102" s="117"/>
      <c r="E102" s="117"/>
      <c r="F102" s="117"/>
      <c r="G102" s="117"/>
      <c r="H102" s="117"/>
      <c r="I102" s="117"/>
      <c r="J102" s="117"/>
      <c r="K102" s="117"/>
      <c r="L102" s="117"/>
      <c r="M102" s="119"/>
      <c r="N102" s="119"/>
      <c r="O102" s="119"/>
      <c r="P102" s="119"/>
      <c r="Q102" s="1673" t="s">
        <v>773</v>
      </c>
      <c r="R102" s="2283" t="s">
        <v>737</v>
      </c>
      <c r="S102" s="2284"/>
      <c r="T102" s="1676">
        <v>9619.1</v>
      </c>
      <c r="U102" s="1677">
        <v>125.5</v>
      </c>
      <c r="V102" s="1676">
        <v>1206883</v>
      </c>
      <c r="W102" s="1677">
        <v>62.7</v>
      </c>
      <c r="X102" s="1676">
        <v>603441.5</v>
      </c>
      <c r="Y102" s="1676">
        <v>2214630.2000000002</v>
      </c>
      <c r="Z102" s="119"/>
      <c r="AA102" s="119"/>
      <c r="AB102" s="2260" t="s">
        <v>777</v>
      </c>
      <c r="AC102" s="2261"/>
      <c r="AD102" s="2261"/>
      <c r="AE102" s="2261"/>
      <c r="AF102" s="2261"/>
      <c r="AG102" s="2261"/>
      <c r="AH102" s="2261"/>
      <c r="AI102" s="2261"/>
      <c r="AJ102" s="2262"/>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25">
      <c r="A103" s="532"/>
      <c r="B103" s="117"/>
      <c r="C103" s="117"/>
      <c r="D103" s="117"/>
      <c r="E103" s="117"/>
      <c r="F103" s="117"/>
      <c r="G103" s="117"/>
      <c r="H103" s="117"/>
      <c r="I103" s="117"/>
      <c r="J103" s="117"/>
      <c r="K103" s="117"/>
      <c r="L103" s="117"/>
      <c r="M103" s="117"/>
      <c r="N103" s="117"/>
      <c r="O103" s="117"/>
      <c r="P103" s="117"/>
      <c r="Q103" s="1673" t="s">
        <v>773</v>
      </c>
      <c r="R103" s="2285" t="s">
        <v>118</v>
      </c>
      <c r="S103" s="2286"/>
      <c r="T103" s="1680">
        <v>1852093.3</v>
      </c>
      <c r="U103" s="1681">
        <v>201.4</v>
      </c>
      <c r="V103" s="1680">
        <v>372945796.69999999</v>
      </c>
      <c r="W103" s="1681">
        <v>100.7</v>
      </c>
      <c r="X103" s="1680">
        <v>186472898.40000001</v>
      </c>
      <c r="Y103" s="1680">
        <v>684355537</v>
      </c>
      <c r="Z103" s="119"/>
      <c r="AA103" s="119"/>
      <c r="AB103" s="2260" t="s">
        <v>778</v>
      </c>
      <c r="AC103" s="2261"/>
      <c r="AD103" s="2261"/>
      <c r="AE103" s="2261"/>
      <c r="AF103" s="2261"/>
      <c r="AG103" s="2261"/>
      <c r="AH103" s="2261"/>
      <c r="AI103" s="2261"/>
      <c r="AJ103" s="2262"/>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25">
      <c r="A104" s="532"/>
      <c r="B104" s="117"/>
      <c r="C104" s="117"/>
      <c r="D104" s="117"/>
      <c r="E104" s="117"/>
      <c r="F104" s="117"/>
      <c r="G104" s="117"/>
      <c r="H104" s="117"/>
      <c r="I104" s="117"/>
      <c r="J104" s="117"/>
      <c r="K104" s="117"/>
      <c r="L104" s="117"/>
      <c r="M104" s="117"/>
      <c r="N104" s="117"/>
      <c r="O104" s="117"/>
      <c r="P104" s="117"/>
      <c r="Q104" s="1682" t="s">
        <v>779</v>
      </c>
      <c r="R104" s="2290" t="s">
        <v>706</v>
      </c>
      <c r="S104" s="2291"/>
      <c r="T104" s="1683">
        <v>16554.7</v>
      </c>
      <c r="U104" s="1684">
        <v>96.2</v>
      </c>
      <c r="V104" s="1683">
        <v>1592221.6</v>
      </c>
      <c r="W104" s="1684">
        <v>48.1</v>
      </c>
      <c r="X104" s="1683">
        <v>796110.8</v>
      </c>
      <c r="Y104" s="1683">
        <v>2921726.6</v>
      </c>
      <c r="Z104" s="117"/>
      <c r="AA104" s="117"/>
      <c r="AB104" s="2260" t="s">
        <v>780</v>
      </c>
      <c r="AC104" s="2261"/>
      <c r="AD104" s="2261"/>
      <c r="AE104" s="2261"/>
      <c r="AF104" s="2261"/>
      <c r="AG104" s="2261"/>
      <c r="AH104" s="2261"/>
      <c r="AI104" s="2261"/>
      <c r="AJ104" s="2262"/>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25">
      <c r="A105" s="532"/>
      <c r="B105" s="117"/>
      <c r="C105" s="117"/>
      <c r="D105" s="117"/>
      <c r="E105" s="117"/>
      <c r="F105" s="117"/>
      <c r="G105" s="117"/>
      <c r="H105" s="117"/>
      <c r="I105" s="117"/>
      <c r="J105" s="117"/>
      <c r="K105" s="117"/>
      <c r="L105" s="117"/>
      <c r="M105" s="117"/>
      <c r="N105" s="117"/>
      <c r="O105" s="117"/>
      <c r="P105" s="117"/>
      <c r="Q105" s="1682" t="s">
        <v>779</v>
      </c>
      <c r="R105" s="2295" t="s">
        <v>710</v>
      </c>
      <c r="S105" s="2296"/>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25">
      <c r="A106" s="532"/>
      <c r="B106" s="117"/>
      <c r="C106" s="117"/>
      <c r="D106" s="117"/>
      <c r="E106" s="117"/>
      <c r="F106" s="117"/>
      <c r="G106" s="117"/>
      <c r="H106" s="117"/>
      <c r="I106" s="117"/>
      <c r="J106" s="117"/>
      <c r="K106" s="117"/>
      <c r="L106" s="117"/>
      <c r="M106" s="117"/>
      <c r="N106" s="117"/>
      <c r="O106" s="117"/>
      <c r="P106" s="117"/>
      <c r="Q106" s="1682" t="s">
        <v>779</v>
      </c>
      <c r="R106" s="2290" t="s">
        <v>714</v>
      </c>
      <c r="S106" s="2291"/>
      <c r="T106" s="1683">
        <v>3555491.9</v>
      </c>
      <c r="U106" s="1684">
        <v>164.1</v>
      </c>
      <c r="V106" s="1683">
        <v>583449129.20000005</v>
      </c>
      <c r="W106" s="1684">
        <v>82</v>
      </c>
      <c r="X106" s="1683">
        <v>291724564.60000002</v>
      </c>
      <c r="Y106" s="1683">
        <v>1070629152</v>
      </c>
      <c r="Z106" s="117"/>
      <c r="AA106" s="117"/>
      <c r="AB106" s="2306" t="s">
        <v>781</v>
      </c>
      <c r="AC106" s="2307"/>
      <c r="AD106" s="2307"/>
      <c r="AE106" s="2308"/>
      <c r="AF106" s="117"/>
      <c r="AG106" s="2312" t="s">
        <v>782</v>
      </c>
      <c r="AH106" s="2313"/>
      <c r="AI106" s="2313"/>
      <c r="AJ106" s="2313"/>
      <c r="AK106" s="2313"/>
      <c r="AL106" s="2313"/>
      <c r="AM106" s="2313"/>
      <c r="AN106" s="2314"/>
      <c r="AO106" s="117"/>
      <c r="AP106" s="2312" t="s">
        <v>783</v>
      </c>
      <c r="AQ106" s="2313"/>
      <c r="AR106" s="2313"/>
      <c r="AS106" s="2314"/>
      <c r="AT106" s="117"/>
      <c r="AU106" s="117"/>
      <c r="AV106" s="117"/>
      <c r="AW106" s="117"/>
      <c r="AX106" s="117"/>
      <c r="AY106" s="1691"/>
      <c r="AZ106" s="1691"/>
      <c r="BA106" s="1691"/>
      <c r="BB106" s="1692"/>
      <c r="BC106" s="1692"/>
      <c r="BD106" s="1692"/>
      <c r="BE106" s="1692"/>
      <c r="BF106" s="1692"/>
      <c r="BG106" s="1692"/>
      <c r="BH106" s="1692"/>
      <c r="BI106" s="1692"/>
      <c r="BO106" s="884"/>
    </row>
    <row r="107" spans="1:113" ht="45" hidden="1" x14ac:dyDescent="0.25">
      <c r="A107" s="532"/>
      <c r="B107" s="117"/>
      <c r="C107" s="117"/>
      <c r="D107" s="117"/>
      <c r="E107" s="117"/>
      <c r="F107" s="117"/>
      <c r="G107" s="117"/>
      <c r="H107" s="117"/>
      <c r="I107" s="117"/>
      <c r="J107" s="117"/>
      <c r="K107" s="117"/>
      <c r="L107" s="117"/>
      <c r="M107" s="117"/>
      <c r="N107" s="117"/>
      <c r="O107" s="117"/>
      <c r="P107" s="117"/>
      <c r="Q107" s="1682" t="s">
        <v>779</v>
      </c>
      <c r="R107" s="2295" t="s">
        <v>717</v>
      </c>
      <c r="S107" s="2296"/>
      <c r="T107" s="1674">
        <v>162722.1</v>
      </c>
      <c r="U107" s="1675">
        <v>172.2</v>
      </c>
      <c r="V107" s="1674">
        <v>28022965.399999999</v>
      </c>
      <c r="W107" s="1675">
        <v>86.1</v>
      </c>
      <c r="X107" s="1674">
        <v>14011482.699999999</v>
      </c>
      <c r="Y107" s="1674">
        <v>51422141.5</v>
      </c>
      <c r="Z107" s="117"/>
      <c r="AA107" s="117"/>
      <c r="AB107" s="2306" t="s">
        <v>784</v>
      </c>
      <c r="AC107" s="2307"/>
      <c r="AD107" s="2307"/>
      <c r="AE107" s="2308"/>
      <c r="AF107" s="117"/>
      <c r="AG107" s="2266" t="s">
        <v>785</v>
      </c>
      <c r="AH107" s="2267"/>
      <c r="AI107" s="2267"/>
      <c r="AJ107" s="2267"/>
      <c r="AK107" s="2267"/>
      <c r="AL107" s="2267"/>
      <c r="AM107" s="2267"/>
      <c r="AN107" s="2268"/>
      <c r="AO107" s="117"/>
      <c r="AP107" s="2266" t="s">
        <v>786</v>
      </c>
      <c r="AQ107" s="2267"/>
      <c r="AR107" s="2267"/>
      <c r="AS107" s="2268"/>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25">
      <c r="A108" s="532"/>
      <c r="B108" s="117"/>
      <c r="C108" s="117"/>
      <c r="D108" s="117"/>
      <c r="E108" s="117"/>
      <c r="F108" s="117"/>
      <c r="G108" s="117"/>
      <c r="H108" s="117"/>
      <c r="I108" s="117"/>
      <c r="J108" s="117"/>
      <c r="K108" s="117"/>
      <c r="L108" s="117"/>
      <c r="M108" s="117"/>
      <c r="N108" s="117"/>
      <c r="O108" s="117"/>
      <c r="P108" s="117"/>
      <c r="Q108" s="1682" t="s">
        <v>779</v>
      </c>
      <c r="R108" s="2290" t="s">
        <v>726</v>
      </c>
      <c r="S108" s="2291"/>
      <c r="T108" s="1683">
        <v>21214.5</v>
      </c>
      <c r="U108" s="1684">
        <v>191.4</v>
      </c>
      <c r="V108" s="1683">
        <v>4061376.9</v>
      </c>
      <c r="W108" s="1684">
        <v>95.7</v>
      </c>
      <c r="X108" s="1683">
        <v>2030688.5</v>
      </c>
      <c r="Y108" s="1683">
        <v>7452626.5999999996</v>
      </c>
      <c r="Z108" s="117"/>
      <c r="AA108" s="117"/>
      <c r="AB108" s="2306" t="s">
        <v>787</v>
      </c>
      <c r="AC108" s="2307"/>
      <c r="AD108" s="2308"/>
      <c r="AE108" s="1693"/>
      <c r="AF108" s="117"/>
      <c r="AG108" s="2309" t="s">
        <v>788</v>
      </c>
      <c r="AH108" s="2310"/>
      <c r="AI108" s="2310"/>
      <c r="AJ108" s="2310"/>
      <c r="AK108" s="2310"/>
      <c r="AL108" s="2310"/>
      <c r="AM108" s="2310"/>
      <c r="AN108" s="2311"/>
      <c r="AO108" s="117"/>
      <c r="AP108" s="2260" t="s">
        <v>789</v>
      </c>
      <c r="AQ108" s="2261"/>
      <c r="AR108" s="2261"/>
      <c r="AS108" s="2262"/>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1" hidden="1" x14ac:dyDescent="0.25">
      <c r="A109" s="532"/>
      <c r="B109" s="117"/>
      <c r="C109" s="117"/>
      <c r="D109" s="117"/>
      <c r="E109" s="117"/>
      <c r="F109" s="117"/>
      <c r="G109" s="117"/>
      <c r="H109" s="117"/>
      <c r="I109" s="117"/>
      <c r="J109" s="117"/>
      <c r="K109" s="117"/>
      <c r="L109" s="117"/>
      <c r="M109" s="117"/>
      <c r="N109" s="117"/>
      <c r="O109" s="117"/>
      <c r="P109" s="117"/>
      <c r="Q109" s="1682" t="s">
        <v>779</v>
      </c>
      <c r="R109" s="2295" t="s">
        <v>729</v>
      </c>
      <c r="S109" s="2296"/>
      <c r="T109" s="1674">
        <v>12358.2</v>
      </c>
      <c r="U109" s="1675">
        <v>213.5</v>
      </c>
      <c r="V109" s="1674">
        <v>2638625.5</v>
      </c>
      <c r="W109" s="1675">
        <v>106.8</v>
      </c>
      <c r="X109" s="1674">
        <v>1319312.7</v>
      </c>
      <c r="Y109" s="1674">
        <v>4841877.7</v>
      </c>
      <c r="Z109" s="117"/>
      <c r="AA109" s="117"/>
      <c r="AB109" s="2299" t="s">
        <v>790</v>
      </c>
      <c r="AC109" s="2300"/>
      <c r="AD109" s="2301"/>
      <c r="AE109" s="1693"/>
      <c r="AF109" s="117"/>
      <c r="AG109" s="2302"/>
      <c r="AH109" s="1694"/>
      <c r="AI109" s="2304" t="s">
        <v>791</v>
      </c>
      <c r="AJ109" s="1694"/>
      <c r="AK109" s="1694"/>
      <c r="AL109" s="2288" t="s">
        <v>792</v>
      </c>
      <c r="AM109" s="2288"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1.5" hidden="1" x14ac:dyDescent="0.25">
      <c r="A110" s="532"/>
      <c r="B110" s="117"/>
      <c r="C110" s="117"/>
      <c r="D110" s="117"/>
      <c r="E110" s="117"/>
      <c r="F110" s="117"/>
      <c r="G110" s="117"/>
      <c r="H110" s="117"/>
      <c r="I110" s="117"/>
      <c r="J110" s="117"/>
      <c r="K110" s="117"/>
      <c r="L110" s="117"/>
      <c r="M110" s="117"/>
      <c r="N110" s="117"/>
      <c r="O110" s="117"/>
      <c r="P110" s="117"/>
      <c r="Q110" s="1682" t="s">
        <v>779</v>
      </c>
      <c r="R110" s="2290" t="s">
        <v>735</v>
      </c>
      <c r="S110" s="2291"/>
      <c r="T110" s="1683">
        <v>1593042.3</v>
      </c>
      <c r="U110" s="1684">
        <v>255.2</v>
      </c>
      <c r="V110" s="1683">
        <v>406622426.19999999</v>
      </c>
      <c r="W110" s="1684">
        <v>127.6</v>
      </c>
      <c r="X110" s="1683">
        <v>203311213.09999999</v>
      </c>
      <c r="Y110" s="1683">
        <v>746152152.10000002</v>
      </c>
      <c r="Z110" s="117"/>
      <c r="AA110" s="117"/>
      <c r="AB110" s="1697"/>
      <c r="AC110" s="2292" t="s">
        <v>796</v>
      </c>
      <c r="AD110" s="2293"/>
      <c r="AE110" s="2294"/>
      <c r="AF110" s="117"/>
      <c r="AG110" s="2303"/>
      <c r="AH110" s="1698" t="s">
        <v>797</v>
      </c>
      <c r="AI110" s="2305"/>
      <c r="AJ110" s="1699" t="s">
        <v>663</v>
      </c>
      <c r="AK110" s="1696" t="s">
        <v>798</v>
      </c>
      <c r="AL110" s="2289"/>
      <c r="AM110" s="2289"/>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1" hidden="1" x14ac:dyDescent="0.25">
      <c r="A111" s="532"/>
      <c r="B111" s="117"/>
      <c r="C111" s="117"/>
      <c r="D111" s="117"/>
      <c r="E111" s="117"/>
      <c r="F111" s="117"/>
      <c r="G111" s="117"/>
      <c r="H111" s="117"/>
      <c r="I111" s="117"/>
      <c r="J111" s="117"/>
      <c r="K111" s="117"/>
      <c r="L111" s="117"/>
      <c r="M111" s="117"/>
      <c r="N111" s="117"/>
      <c r="O111" s="117"/>
      <c r="P111" s="117"/>
      <c r="Q111" s="1682" t="s">
        <v>779</v>
      </c>
      <c r="R111" s="2295" t="s">
        <v>737</v>
      </c>
      <c r="S111" s="2296"/>
      <c r="T111" s="1674">
        <v>1041765.9</v>
      </c>
      <c r="U111" s="1675">
        <v>125.5</v>
      </c>
      <c r="V111" s="1674">
        <v>130707512.3</v>
      </c>
      <c r="W111" s="1675">
        <v>62.7</v>
      </c>
      <c r="X111" s="1674">
        <v>65353756.100000001</v>
      </c>
      <c r="Y111" s="1674">
        <v>239848285.09999999</v>
      </c>
      <c r="Z111" s="117"/>
      <c r="AA111" s="117"/>
      <c r="AB111" s="1703" t="s">
        <v>801</v>
      </c>
      <c r="AC111" s="2292" t="s">
        <v>802</v>
      </c>
      <c r="AD111" s="2293"/>
      <c r="AE111" s="2294"/>
      <c r="AF111" s="117"/>
      <c r="AG111" s="2280" t="s">
        <v>803</v>
      </c>
      <c r="AH111" s="2278"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1" hidden="1" x14ac:dyDescent="0.25">
      <c r="A112" s="532"/>
      <c r="B112" s="117"/>
      <c r="C112" s="117"/>
      <c r="D112" s="117"/>
      <c r="E112" s="117"/>
      <c r="F112" s="117"/>
      <c r="G112" s="117"/>
      <c r="H112" s="117"/>
      <c r="I112" s="117"/>
      <c r="J112" s="117"/>
      <c r="K112" s="117"/>
      <c r="L112" s="117"/>
      <c r="M112" s="117"/>
      <c r="N112" s="117"/>
      <c r="O112" s="117"/>
      <c r="P112" s="117"/>
      <c r="Q112" s="1682" t="s">
        <v>779</v>
      </c>
      <c r="R112" s="2297" t="s">
        <v>118</v>
      </c>
      <c r="S112" s="2298"/>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281"/>
      <c r="AH112" s="2279"/>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1" hidden="1" x14ac:dyDescent="0.25">
      <c r="A113" s="532"/>
      <c r="B113" s="117"/>
      <c r="C113" s="117"/>
      <c r="D113" s="117"/>
      <c r="E113" s="117"/>
      <c r="F113" s="117"/>
      <c r="G113" s="117"/>
      <c r="H113" s="117"/>
      <c r="I113" s="117"/>
      <c r="J113" s="117"/>
      <c r="K113" s="117"/>
      <c r="L113" s="117"/>
      <c r="M113" s="117"/>
      <c r="N113" s="117"/>
      <c r="O113" s="117"/>
      <c r="P113" s="117"/>
      <c r="Q113" s="1673" t="s">
        <v>812</v>
      </c>
      <c r="R113" s="2295" t="s">
        <v>706</v>
      </c>
      <c r="S113" s="2296"/>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281"/>
      <c r="AH113" s="2278"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1" hidden="1" x14ac:dyDescent="0.25">
      <c r="A114" s="532"/>
      <c r="B114" s="117"/>
      <c r="C114" s="117"/>
      <c r="D114" s="117"/>
      <c r="E114" s="117"/>
      <c r="F114" s="117"/>
      <c r="G114" s="117"/>
      <c r="H114" s="117"/>
      <c r="I114" s="117"/>
      <c r="J114" s="117"/>
      <c r="K114" s="117"/>
      <c r="L114" s="117"/>
      <c r="M114" s="117"/>
      <c r="N114" s="117"/>
      <c r="O114" s="117"/>
      <c r="P114" s="117"/>
      <c r="Q114" s="1673" t="s">
        <v>812</v>
      </c>
      <c r="R114" s="2283" t="s">
        <v>710</v>
      </c>
      <c r="S114" s="2284"/>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281"/>
      <c r="AH114" s="2279"/>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1.5" hidden="1" x14ac:dyDescent="0.25">
      <c r="A115" s="532"/>
      <c r="B115" s="117"/>
      <c r="C115" s="117"/>
      <c r="D115" s="117"/>
      <c r="E115" s="117"/>
      <c r="F115" s="117"/>
      <c r="G115" s="117"/>
      <c r="H115" s="117"/>
      <c r="I115" s="117"/>
      <c r="J115" s="117"/>
      <c r="K115" s="117"/>
      <c r="L115" s="117"/>
      <c r="M115" s="117"/>
      <c r="N115" s="117"/>
      <c r="O115" s="117"/>
      <c r="P115" s="117"/>
      <c r="Q115" s="1673" t="s">
        <v>812</v>
      </c>
      <c r="R115" s="2295" t="s">
        <v>714</v>
      </c>
      <c r="S115" s="2296"/>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282"/>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1.5" hidden="1" x14ac:dyDescent="0.25">
      <c r="A116" s="532"/>
      <c r="B116" s="117"/>
      <c r="C116" s="117"/>
      <c r="D116" s="117"/>
      <c r="E116" s="117"/>
      <c r="F116" s="117"/>
      <c r="G116" s="117"/>
      <c r="H116" s="117"/>
      <c r="I116" s="117"/>
      <c r="J116" s="117"/>
      <c r="K116" s="117"/>
      <c r="L116" s="117"/>
      <c r="M116" s="119"/>
      <c r="N116" s="119"/>
      <c r="O116" s="119"/>
      <c r="P116" s="119"/>
      <c r="Q116" s="1673" t="s">
        <v>812</v>
      </c>
      <c r="R116" s="2283" t="s">
        <v>726</v>
      </c>
      <c r="S116" s="2284"/>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280"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3.75" hidden="1" x14ac:dyDescent="0.25">
      <c r="A117" s="532"/>
      <c r="B117" s="117"/>
      <c r="C117" s="117"/>
      <c r="D117" s="117"/>
      <c r="E117" s="117"/>
      <c r="F117" s="117"/>
      <c r="G117" s="117"/>
      <c r="H117" s="117"/>
      <c r="I117" s="117"/>
      <c r="J117" s="117"/>
      <c r="K117" s="117"/>
      <c r="L117" s="117"/>
      <c r="M117" s="119"/>
      <c r="N117" s="119"/>
      <c r="O117" s="119"/>
      <c r="P117" s="119"/>
      <c r="Q117" s="1673" t="s">
        <v>812</v>
      </c>
      <c r="R117" s="2285" t="s">
        <v>118</v>
      </c>
      <c r="S117" s="2286"/>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281"/>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2.5" hidden="1" x14ac:dyDescent="0.25">
      <c r="A118" s="532"/>
      <c r="B118" s="117"/>
      <c r="C118" s="117"/>
      <c r="D118" s="117"/>
      <c r="E118" s="117"/>
      <c r="F118" s="117"/>
      <c r="G118" s="117"/>
      <c r="H118" s="117"/>
      <c r="I118" s="117"/>
      <c r="J118" s="117"/>
      <c r="K118" s="117"/>
      <c r="L118" s="117"/>
      <c r="M118" s="119"/>
      <c r="N118" s="119"/>
      <c r="O118" s="119"/>
      <c r="P118" s="119"/>
      <c r="Q118" s="2287" t="s">
        <v>740</v>
      </c>
      <c r="R118" s="2287"/>
      <c r="S118" s="2287"/>
      <c r="T118" s="2287"/>
      <c r="U118" s="2287"/>
      <c r="V118" s="2287"/>
      <c r="W118" s="2287"/>
      <c r="X118" s="2287"/>
      <c r="Y118" s="2287"/>
      <c r="Z118" s="119"/>
      <c r="AA118" s="119"/>
      <c r="AB118" s="1707" t="s">
        <v>832</v>
      </c>
      <c r="AC118" s="1708">
        <v>20</v>
      </c>
      <c r="AD118" s="1709">
        <v>40</v>
      </c>
      <c r="AE118" s="1710">
        <v>60</v>
      </c>
      <c r="AF118" s="119"/>
      <c r="AG118" s="2281"/>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1.5" hidden="1" x14ac:dyDescent="0.25">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282"/>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 hidden="1" x14ac:dyDescent="0.25">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280"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56.25" hidden="1" x14ac:dyDescent="0.25">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281"/>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2.5" hidden="1" x14ac:dyDescent="0.25">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281"/>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1.5" hidden="1" x14ac:dyDescent="0.25">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281"/>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1.5" hidden="1" x14ac:dyDescent="0.25">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281"/>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5" hidden="1" x14ac:dyDescent="0.25">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281"/>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3.75" hidden="1" x14ac:dyDescent="0.25">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281"/>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60" hidden="1" x14ac:dyDescent="0.25">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281"/>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25">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281"/>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25">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281"/>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25">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281"/>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25">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281"/>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25">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281"/>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1.5" hidden="1" x14ac:dyDescent="0.25">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282"/>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60" hidden="1" x14ac:dyDescent="0.25">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25">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25">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25">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60" hidden="1" x14ac:dyDescent="0.25">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280"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5" hidden="1" x14ac:dyDescent="0.25">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281"/>
      <c r="AH139" s="2278"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33.75" hidden="1" x14ac:dyDescent="0.25">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281"/>
      <c r="AH140" s="2279"/>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3.75" hidden="1" x14ac:dyDescent="0.25">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282"/>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5" hidden="1" x14ac:dyDescent="0.25">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280"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5" hidden="1" x14ac:dyDescent="0.25">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281"/>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3.75" hidden="1" x14ac:dyDescent="0.25">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281"/>
      <c r="AH144" s="1694"/>
      <c r="AI144" s="1694"/>
      <c r="AJ144" s="1694"/>
      <c r="AK144" s="1694"/>
      <c r="AL144" s="1694"/>
      <c r="AM144" s="1694"/>
      <c r="AN144" s="1701" t="s">
        <v>897</v>
      </c>
      <c r="AO144" s="119"/>
      <c r="AP144" s="2263" t="s">
        <v>898</v>
      </c>
      <c r="AQ144" s="2278"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3.75" hidden="1" x14ac:dyDescent="0.25">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281"/>
      <c r="AH145" s="1701" t="s">
        <v>901</v>
      </c>
      <c r="AI145" s="1702" t="s">
        <v>817</v>
      </c>
      <c r="AJ145" s="1706">
        <v>2.83</v>
      </c>
      <c r="AK145" s="1706">
        <v>2.04</v>
      </c>
      <c r="AL145" s="1706">
        <v>0.34</v>
      </c>
      <c r="AM145" s="1706">
        <v>6.49</v>
      </c>
      <c r="AN145" s="1701" t="s">
        <v>902</v>
      </c>
      <c r="AO145" s="119"/>
      <c r="AP145" s="2264"/>
      <c r="AQ145" s="2279"/>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5" hidden="1" x14ac:dyDescent="0.25">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282"/>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5" hidden="1" x14ac:dyDescent="0.25">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272" t="s">
        <v>909</v>
      </c>
      <c r="AH147" s="2273"/>
      <c r="AI147" s="2273"/>
      <c r="AJ147" s="2273"/>
      <c r="AK147" s="2273"/>
      <c r="AL147" s="2273"/>
      <c r="AM147" s="2273"/>
      <c r="AN147" s="2274"/>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5" hidden="1" x14ac:dyDescent="0.25">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5" hidden="1" x14ac:dyDescent="0.25">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1" hidden="1" x14ac:dyDescent="0.25">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275" t="s">
        <v>916</v>
      </c>
      <c r="AC150" s="2276"/>
      <c r="AD150" s="2277"/>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1" hidden="1" x14ac:dyDescent="0.25">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1" hidden="1" x14ac:dyDescent="0.25">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1" hidden="1" x14ac:dyDescent="0.25">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1" hidden="1" x14ac:dyDescent="0.25">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25">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1" hidden="1" x14ac:dyDescent="0.25">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25">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263"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25">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264"/>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25">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t="21" hidden="1" x14ac:dyDescent="0.25">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25">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1" hidden="1" x14ac:dyDescent="0.25">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1" hidden="1" x14ac:dyDescent="0.25">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1" hidden="1" x14ac:dyDescent="0.25">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t="21" hidden="1" x14ac:dyDescent="0.25">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t="21" hidden="1" x14ac:dyDescent="0.25">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25">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278"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31.5" hidden="1" x14ac:dyDescent="0.25">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279"/>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1" hidden="1" x14ac:dyDescent="0.25">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1" hidden="1" x14ac:dyDescent="0.25">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1" hidden="1" x14ac:dyDescent="0.25">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1" hidden="1" x14ac:dyDescent="0.25">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25">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263"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25">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264"/>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1" hidden="1" x14ac:dyDescent="0.25">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1" hidden="1" x14ac:dyDescent="0.25">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25">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25">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263"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25">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264"/>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t="21" hidden="1" x14ac:dyDescent="0.25">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25">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263"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25">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264"/>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25">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263"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25">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264"/>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25">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1" hidden="1" x14ac:dyDescent="0.25">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t="21" hidden="1" x14ac:dyDescent="0.25">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31.5" hidden="1" x14ac:dyDescent="0.25">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1" hidden="1" x14ac:dyDescent="0.25">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1" hidden="1" x14ac:dyDescent="0.25">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25">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1" hidden="1" x14ac:dyDescent="0.25">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1" hidden="1" x14ac:dyDescent="0.25">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1" hidden="1" x14ac:dyDescent="0.25">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1" hidden="1" x14ac:dyDescent="0.25">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1" hidden="1" x14ac:dyDescent="0.25">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1" hidden="1" x14ac:dyDescent="0.25">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1" hidden="1" x14ac:dyDescent="0.25">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1" hidden="1" x14ac:dyDescent="0.25">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1" hidden="1" x14ac:dyDescent="0.25">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1" hidden="1" x14ac:dyDescent="0.25">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1" hidden="1" x14ac:dyDescent="0.25">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1" hidden="1" x14ac:dyDescent="0.25">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1" hidden="1" x14ac:dyDescent="0.25">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1" hidden="1" x14ac:dyDescent="0.25">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1" hidden="1" x14ac:dyDescent="0.25">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1" hidden="1" x14ac:dyDescent="0.25">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25">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263"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25">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264"/>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25">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t="21" hidden="1" x14ac:dyDescent="0.25">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1" hidden="1" x14ac:dyDescent="0.25">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25">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25">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25">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1" hidden="1" x14ac:dyDescent="0.25">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1" hidden="1" x14ac:dyDescent="0.25">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t="21" hidden="1" x14ac:dyDescent="0.25">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1" hidden="1" x14ac:dyDescent="0.25">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25">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25">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25">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25">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t="21" hidden="1" x14ac:dyDescent="0.25">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t="21" hidden="1" x14ac:dyDescent="0.25">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25">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t="21" hidden="1" x14ac:dyDescent="0.25">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1" hidden="1" x14ac:dyDescent="0.25">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1" hidden="1" x14ac:dyDescent="0.25">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1" hidden="1" x14ac:dyDescent="0.25">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25">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1" hidden="1" x14ac:dyDescent="0.25">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1" hidden="1" x14ac:dyDescent="0.25">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1" hidden="1" x14ac:dyDescent="0.25">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1" hidden="1" x14ac:dyDescent="0.25">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25">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t="21" hidden="1" x14ac:dyDescent="0.25">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25">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1" hidden="1" x14ac:dyDescent="0.25">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25">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1" hidden="1" x14ac:dyDescent="0.25">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1" hidden="1" x14ac:dyDescent="0.25">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31.5" hidden="1" x14ac:dyDescent="0.25">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1" hidden="1" x14ac:dyDescent="0.25">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1" hidden="1" x14ac:dyDescent="0.25">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25">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1" hidden="1" x14ac:dyDescent="0.25">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1" hidden="1" x14ac:dyDescent="0.25">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25">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1" hidden="1" x14ac:dyDescent="0.25">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t="21" hidden="1" x14ac:dyDescent="0.25">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25">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1" hidden="1" x14ac:dyDescent="0.25">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1" hidden="1" x14ac:dyDescent="0.25">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t="21" hidden="1" x14ac:dyDescent="0.25">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t="21" hidden="1" x14ac:dyDescent="0.25">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25">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25">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25">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1" hidden="1" x14ac:dyDescent="0.25">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1" hidden="1" x14ac:dyDescent="0.25">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1" hidden="1" x14ac:dyDescent="0.25">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1" hidden="1" x14ac:dyDescent="0.25">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25">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25">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1" hidden="1" x14ac:dyDescent="0.25">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25">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1" hidden="1" x14ac:dyDescent="0.25">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1" hidden="1" x14ac:dyDescent="0.25">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t="21" hidden="1" x14ac:dyDescent="0.25">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1" hidden="1" x14ac:dyDescent="0.25">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1" hidden="1" x14ac:dyDescent="0.25">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1" hidden="1" x14ac:dyDescent="0.25">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t="21" hidden="1" x14ac:dyDescent="0.25">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25">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t="21" hidden="1" x14ac:dyDescent="0.25">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t="21" hidden="1" x14ac:dyDescent="0.25">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25">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t="21" hidden="1" x14ac:dyDescent="0.25">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1" hidden="1" x14ac:dyDescent="0.25">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1" hidden="1" x14ac:dyDescent="0.25">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1" hidden="1" x14ac:dyDescent="0.25">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25">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1" hidden="1" x14ac:dyDescent="0.25">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1" hidden="1" x14ac:dyDescent="0.25">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1" hidden="1" x14ac:dyDescent="0.25">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1" hidden="1" x14ac:dyDescent="0.25">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25">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t="21" hidden="1" x14ac:dyDescent="0.25">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25">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1" hidden="1" x14ac:dyDescent="0.25">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25">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1" hidden="1" x14ac:dyDescent="0.25">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1" hidden="1" x14ac:dyDescent="0.25">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31.5" hidden="1" x14ac:dyDescent="0.25">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1" hidden="1" x14ac:dyDescent="0.25">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1" hidden="1" x14ac:dyDescent="0.25">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25">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1" hidden="1" x14ac:dyDescent="0.25">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1" hidden="1" x14ac:dyDescent="0.25">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25">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1" hidden="1" x14ac:dyDescent="0.25">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t="21" hidden="1" x14ac:dyDescent="0.25">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25">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1" hidden="1" x14ac:dyDescent="0.25">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1" hidden="1" x14ac:dyDescent="0.25">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t="21" hidden="1" x14ac:dyDescent="0.25">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t="21" hidden="1" x14ac:dyDescent="0.25">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25">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25">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25">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1" hidden="1" x14ac:dyDescent="0.25">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1" hidden="1" x14ac:dyDescent="0.25">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1" hidden="1" x14ac:dyDescent="0.25">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1" hidden="1" x14ac:dyDescent="0.25">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25">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25">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1" hidden="1" x14ac:dyDescent="0.25">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25">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1" hidden="1" x14ac:dyDescent="0.25">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1" hidden="1" x14ac:dyDescent="0.25">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t="21" hidden="1" x14ac:dyDescent="0.25">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1" hidden="1" x14ac:dyDescent="0.25">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1" hidden="1" x14ac:dyDescent="0.25">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1" hidden="1" x14ac:dyDescent="0.25">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t="21" hidden="1" x14ac:dyDescent="0.25">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25">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25">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1" hidden="1" x14ac:dyDescent="0.25">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t="21" hidden="1" x14ac:dyDescent="0.25">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1" hidden="1" x14ac:dyDescent="0.25">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31.5" hidden="1" x14ac:dyDescent="0.25">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t="21" hidden="1" x14ac:dyDescent="0.25">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25">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t="21" hidden="1" x14ac:dyDescent="0.25">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25">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1" hidden="1" x14ac:dyDescent="0.25">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25">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1" hidden="1" x14ac:dyDescent="0.25">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1" hidden="1" x14ac:dyDescent="0.25">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t="21" hidden="1" x14ac:dyDescent="0.25">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1" hidden="1" x14ac:dyDescent="0.25">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1" hidden="1" x14ac:dyDescent="0.25">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1" hidden="1" x14ac:dyDescent="0.25">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1" hidden="1" x14ac:dyDescent="0.25">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t="21" hidden="1" x14ac:dyDescent="0.25">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1" hidden="1" x14ac:dyDescent="0.25">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t="21" hidden="1" x14ac:dyDescent="0.25">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1" hidden="1" x14ac:dyDescent="0.25">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1" hidden="1" x14ac:dyDescent="0.25">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1" hidden="1" x14ac:dyDescent="0.25">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25">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263" t="s">
        <v>1125</v>
      </c>
      <c r="AQ352" s="1711"/>
      <c r="AR352" s="118"/>
      <c r="AS352" s="118"/>
      <c r="AT352" s="117"/>
      <c r="AU352" s="117"/>
      <c r="AV352" s="117"/>
      <c r="AW352" s="117"/>
      <c r="AX352" s="117"/>
      <c r="AY352" s="117"/>
      <c r="AZ352" s="117"/>
      <c r="BA352" s="117"/>
      <c r="BO352" s="884"/>
    </row>
    <row r="353" spans="1:67" hidden="1" x14ac:dyDescent="0.25">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264"/>
      <c r="AQ353" s="1702" t="s">
        <v>1126</v>
      </c>
      <c r="AR353" s="118"/>
      <c r="AS353" s="118"/>
      <c r="AT353" s="117"/>
      <c r="AU353" s="117"/>
      <c r="AV353" s="117"/>
      <c r="AW353" s="117"/>
      <c r="AX353" s="117"/>
      <c r="AY353" s="117"/>
      <c r="AZ353" s="117"/>
      <c r="BA353" s="117"/>
      <c r="BO353" s="884"/>
    </row>
    <row r="354" spans="1:67" ht="21" hidden="1" x14ac:dyDescent="0.25">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31.5" hidden="1" x14ac:dyDescent="0.25">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1" hidden="1" x14ac:dyDescent="0.25">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1.5" hidden="1" x14ac:dyDescent="0.25">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25">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1" hidden="1" x14ac:dyDescent="0.25">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25">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t="21" hidden="1" x14ac:dyDescent="0.25">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1" hidden="1" x14ac:dyDescent="0.25">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1" hidden="1" x14ac:dyDescent="0.25">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25">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25">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1" hidden="1" x14ac:dyDescent="0.25">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1" hidden="1" x14ac:dyDescent="0.25">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1" hidden="1" x14ac:dyDescent="0.25">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1" hidden="1" x14ac:dyDescent="0.25">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31.5" hidden="1" x14ac:dyDescent="0.25">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t="21" hidden="1" x14ac:dyDescent="0.25">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25">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t="21" hidden="1" x14ac:dyDescent="0.25">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25">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263" t="s">
        <v>1152</v>
      </c>
      <c r="AQ374" s="1706" t="s">
        <v>1153</v>
      </c>
      <c r="AR374" s="118"/>
      <c r="AS374" s="118"/>
      <c r="AT374" s="117"/>
      <c r="AU374" s="117"/>
      <c r="AV374" s="117"/>
      <c r="AW374" s="117"/>
      <c r="AX374" s="117"/>
      <c r="AY374" s="117"/>
      <c r="AZ374" s="117"/>
      <c r="BA374" s="117"/>
      <c r="BO374" s="884"/>
    </row>
    <row r="375" spans="1:67" hidden="1" x14ac:dyDescent="0.25">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264"/>
      <c r="AQ375" s="1702" t="s">
        <v>1154</v>
      </c>
      <c r="AR375" s="118"/>
      <c r="AS375" s="118"/>
      <c r="AT375" s="117"/>
      <c r="AU375" s="117"/>
      <c r="AV375" s="117"/>
      <c r="AW375" s="117"/>
      <c r="AX375" s="117"/>
      <c r="AY375" s="117"/>
      <c r="AZ375" s="117"/>
      <c r="BA375" s="117"/>
      <c r="BO375" s="884"/>
    </row>
    <row r="376" spans="1:67" hidden="1" x14ac:dyDescent="0.25">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25">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263" t="s">
        <v>1156</v>
      </c>
      <c r="AQ377" s="1706" t="s">
        <v>1157</v>
      </c>
      <c r="AR377" s="118"/>
      <c r="AS377" s="118"/>
      <c r="AT377" s="117"/>
      <c r="AU377" s="117"/>
      <c r="AV377" s="117"/>
      <c r="AW377" s="117"/>
      <c r="AX377" s="117"/>
      <c r="AY377" s="117"/>
      <c r="AZ377" s="117"/>
      <c r="BA377" s="117"/>
      <c r="BO377" s="884"/>
    </row>
    <row r="378" spans="1:67" hidden="1" x14ac:dyDescent="0.25">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264"/>
      <c r="AQ378" s="1702" t="s">
        <v>1158</v>
      </c>
      <c r="AR378" s="118"/>
      <c r="AS378" s="118"/>
      <c r="AT378" s="117"/>
      <c r="AU378" s="117"/>
      <c r="AV378" s="117"/>
      <c r="AW378" s="117"/>
      <c r="AX378" s="117"/>
      <c r="AY378" s="117"/>
      <c r="AZ378" s="117"/>
      <c r="BA378" s="117"/>
      <c r="BO378" s="884"/>
    </row>
    <row r="379" spans="1:67" hidden="1" x14ac:dyDescent="0.25">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25">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t="21" hidden="1" x14ac:dyDescent="0.25">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1" hidden="1" x14ac:dyDescent="0.25">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1" hidden="1" x14ac:dyDescent="0.25">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25">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42" hidden="1" x14ac:dyDescent="0.25">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25">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1" hidden="1" x14ac:dyDescent="0.25">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1" x14ac:dyDescent="0.25">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25">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258" t="s">
        <v>1170</v>
      </c>
      <c r="AQ389" s="2258"/>
      <c r="AR389" s="2258"/>
      <c r="AS389" s="2258"/>
      <c r="AT389" s="880"/>
      <c r="AU389" s="880"/>
      <c r="AV389" s="880"/>
      <c r="AW389" s="880"/>
      <c r="AX389" s="880"/>
      <c r="AY389" s="880"/>
      <c r="AZ389" s="880"/>
      <c r="BA389" s="880"/>
    </row>
    <row r="390" spans="1:67" s="13" customFormat="1" x14ac:dyDescent="0.25">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258" t="s">
        <v>1171</v>
      </c>
      <c r="AQ390" s="2258"/>
      <c r="AR390" s="2258"/>
      <c r="AS390" s="2258"/>
      <c r="AT390" s="880"/>
      <c r="AU390" s="880"/>
      <c r="AV390" s="880"/>
      <c r="AW390" s="880"/>
      <c r="AX390" s="880"/>
      <c r="AY390" s="880"/>
      <c r="AZ390" s="880"/>
      <c r="BA390" s="880"/>
    </row>
    <row r="391" spans="1:67" s="13" customFormat="1" x14ac:dyDescent="0.25">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265"/>
      <c r="AQ391" s="2265"/>
      <c r="AR391" s="2265"/>
      <c r="AS391" s="2265"/>
      <c r="AT391" s="880"/>
      <c r="AU391" s="880"/>
      <c r="AV391" s="880"/>
      <c r="AW391" s="880"/>
      <c r="AX391" s="880"/>
      <c r="AY391" s="880"/>
      <c r="AZ391" s="880"/>
      <c r="BA391" s="880"/>
    </row>
    <row r="392" spans="1:67" s="13" customFormat="1" x14ac:dyDescent="0.25">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258" t="s">
        <v>1172</v>
      </c>
      <c r="AQ392" s="2258"/>
      <c r="AR392" s="2258"/>
      <c r="AS392" s="2258"/>
      <c r="AT392" s="880"/>
      <c r="AU392" s="880"/>
      <c r="AV392" s="880"/>
      <c r="AW392" s="880"/>
      <c r="AX392" s="880"/>
      <c r="AY392" s="880"/>
      <c r="AZ392" s="880"/>
      <c r="BA392" s="880"/>
    </row>
    <row r="393" spans="1:67" s="13" customFormat="1" x14ac:dyDescent="0.25">
      <c r="Q393" s="100"/>
      <c r="R393" s="100"/>
      <c r="S393" s="100"/>
      <c r="T393" s="100"/>
      <c r="U393" s="100"/>
      <c r="V393" s="100"/>
      <c r="W393" s="100"/>
      <c r="X393" s="100"/>
      <c r="Y393" s="100"/>
      <c r="Z393" s="100"/>
    </row>
    <row r="394" spans="1:67" s="13" customFormat="1" x14ac:dyDescent="0.25"/>
    <row r="395" spans="1:67" s="13" customFormat="1" x14ac:dyDescent="0.25"/>
    <row r="396" spans="1:67" s="13" customFormat="1" x14ac:dyDescent="0.25"/>
    <row r="397" spans="1:67" s="13" customFormat="1" x14ac:dyDescent="0.25"/>
    <row r="398" spans="1:67" s="13" customFormat="1" x14ac:dyDescent="0.25"/>
    <row r="399" spans="1:67" s="13" customFormat="1" x14ac:dyDescent="0.25"/>
    <row r="400" spans="1:67"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535" customFormat="1" x14ac:dyDescent="0.25"/>
    <row r="409" s="535" customFormat="1" x14ac:dyDescent="0.25"/>
    <row r="410" s="535" customFormat="1" x14ac:dyDescent="0.25"/>
    <row r="411" s="535" customFormat="1" x14ac:dyDescent="0.25"/>
    <row r="412" s="535" customFormat="1" x14ac:dyDescent="0.25"/>
    <row r="413" s="535" customFormat="1" x14ac:dyDescent="0.25"/>
    <row r="414" s="535" customFormat="1" x14ac:dyDescent="0.25"/>
    <row r="415" s="535" customFormat="1" x14ac:dyDescent="0.25"/>
    <row r="416" s="535" customFormat="1" x14ac:dyDescent="0.25"/>
    <row r="417" s="535" customFormat="1" x14ac:dyDescent="0.25"/>
    <row r="418" s="535" customFormat="1" x14ac:dyDescent="0.25"/>
    <row r="419" s="535" customFormat="1" x14ac:dyDescent="0.25"/>
    <row r="420" s="535" customFormat="1" x14ac:dyDescent="0.25"/>
    <row r="421" s="535" customFormat="1" x14ac:dyDescent="0.25"/>
    <row r="422" s="535" customFormat="1" x14ac:dyDescent="0.25"/>
    <row r="423" s="535" customFormat="1" x14ac:dyDescent="0.25"/>
    <row r="424" s="535" customFormat="1" x14ac:dyDescent="0.25"/>
    <row r="425" s="535" customFormat="1" x14ac:dyDescent="0.25"/>
    <row r="426" s="535" customFormat="1" x14ac:dyDescent="0.25"/>
    <row r="427" s="535" customFormat="1" x14ac:dyDescent="0.25"/>
    <row r="428" s="535" customFormat="1" x14ac:dyDescent="0.25"/>
    <row r="429" s="535" customFormat="1" x14ac:dyDescent="0.25"/>
    <row r="430" s="535" customFormat="1" x14ac:dyDescent="0.25"/>
    <row r="431" s="535" customFormat="1" x14ac:dyDescent="0.25"/>
    <row r="432" s="535" customFormat="1" x14ac:dyDescent="0.25"/>
    <row r="433" s="535" customFormat="1" x14ac:dyDescent="0.25"/>
    <row r="434" s="535" customFormat="1" x14ac:dyDescent="0.25"/>
    <row r="435" s="535" customFormat="1" x14ac:dyDescent="0.25"/>
    <row r="436" s="535" customFormat="1" x14ac:dyDescent="0.25"/>
    <row r="437" s="535" customFormat="1" x14ac:dyDescent="0.25"/>
    <row r="438" s="535" customFormat="1" x14ac:dyDescent="0.25"/>
    <row r="439" s="535" customFormat="1" x14ac:dyDescent="0.25"/>
    <row r="440" s="535" customFormat="1" x14ac:dyDescent="0.25"/>
    <row r="441" s="535" customFormat="1" x14ac:dyDescent="0.25"/>
    <row r="442" s="535" customFormat="1" x14ac:dyDescent="0.25"/>
    <row r="443" s="535" customFormat="1" x14ac:dyDescent="0.25"/>
    <row r="444" s="535" customFormat="1" x14ac:dyDescent="0.25"/>
    <row r="445" s="535" customFormat="1" x14ac:dyDescent="0.25"/>
    <row r="446" s="535" customFormat="1" x14ac:dyDescent="0.25"/>
    <row r="447" s="535" customFormat="1" x14ac:dyDescent="0.25"/>
    <row r="448" s="535" customFormat="1" x14ac:dyDescent="0.25"/>
    <row r="449" s="535" customFormat="1" x14ac:dyDescent="0.25"/>
    <row r="450" s="535" customFormat="1" x14ac:dyDescent="0.25"/>
    <row r="451" s="535" customFormat="1" x14ac:dyDescent="0.25"/>
    <row r="452" s="535" customFormat="1" x14ac:dyDescent="0.25"/>
    <row r="453" s="535" customFormat="1" x14ac:dyDescent="0.25"/>
    <row r="454" s="535" customFormat="1" x14ac:dyDescent="0.25"/>
    <row r="455" s="535" customFormat="1" x14ac:dyDescent="0.25"/>
    <row r="456" s="535" customFormat="1" x14ac:dyDescent="0.25"/>
    <row r="457" s="535" customFormat="1" x14ac:dyDescent="0.25"/>
    <row r="458" s="535" customFormat="1" x14ac:dyDescent="0.25"/>
    <row r="459" s="535" customFormat="1" x14ac:dyDescent="0.25"/>
    <row r="460" s="535" customFormat="1" x14ac:dyDescent="0.25"/>
    <row r="461" s="535" customFormat="1" x14ac:dyDescent="0.25"/>
    <row r="462" s="535" customFormat="1" x14ac:dyDescent="0.25"/>
    <row r="463" s="535" customFormat="1" x14ac:dyDescent="0.25"/>
    <row r="464" s="535" customFormat="1" x14ac:dyDescent="0.25"/>
    <row r="465" s="535" customFormat="1" x14ac:dyDescent="0.25"/>
    <row r="466" s="535" customFormat="1" x14ac:dyDescent="0.25"/>
    <row r="467" s="535" customFormat="1" x14ac:dyDescent="0.25"/>
    <row r="468" s="535" customFormat="1" x14ac:dyDescent="0.25"/>
    <row r="469" s="535" customFormat="1" x14ac:dyDescent="0.25"/>
    <row r="470" s="535" customFormat="1" x14ac:dyDescent="0.25"/>
    <row r="471" s="535" customFormat="1" x14ac:dyDescent="0.25"/>
    <row r="472" s="535" customFormat="1" x14ac:dyDescent="0.25"/>
    <row r="473" s="535" customFormat="1" x14ac:dyDescent="0.25"/>
    <row r="474" s="535" customFormat="1" x14ac:dyDescent="0.25"/>
    <row r="475" s="535" customFormat="1" x14ac:dyDescent="0.25"/>
    <row r="476" s="535" customFormat="1" x14ac:dyDescent="0.25"/>
    <row r="477" s="535" customFormat="1" x14ac:dyDescent="0.25"/>
    <row r="478" s="535" customFormat="1" x14ac:dyDescent="0.25"/>
    <row r="479" s="535" customFormat="1" x14ac:dyDescent="0.25"/>
    <row r="480" s="535" customFormat="1" x14ac:dyDescent="0.25"/>
    <row r="481" s="535" customFormat="1" x14ac:dyDescent="0.25"/>
    <row r="482" s="535" customFormat="1" x14ac:dyDescent="0.25"/>
    <row r="483" s="535" customFormat="1" x14ac:dyDescent="0.25"/>
    <row r="484" s="535" customFormat="1" x14ac:dyDescent="0.25"/>
    <row r="485" s="535" customFormat="1" x14ac:dyDescent="0.25"/>
    <row r="486" s="535" customFormat="1" x14ac:dyDescent="0.25"/>
    <row r="487" s="535" customFormat="1" x14ac:dyDescent="0.25"/>
    <row r="488" s="535" customFormat="1" x14ac:dyDescent="0.25"/>
    <row r="489" s="535" customFormat="1" x14ac:dyDescent="0.25"/>
    <row r="490" s="535" customFormat="1" x14ac:dyDescent="0.25"/>
    <row r="491" s="535" customFormat="1" x14ac:dyDescent="0.25"/>
    <row r="492" s="535" customFormat="1" x14ac:dyDescent="0.25"/>
    <row r="493" s="535" customFormat="1" x14ac:dyDescent="0.25"/>
    <row r="494" s="535" customFormat="1" x14ac:dyDescent="0.25"/>
    <row r="495" s="535" customFormat="1" x14ac:dyDescent="0.25"/>
    <row r="496" s="535" customFormat="1" x14ac:dyDescent="0.25"/>
    <row r="497" s="535" customFormat="1" x14ac:dyDescent="0.25"/>
    <row r="498" s="535" customFormat="1" x14ac:dyDescent="0.25"/>
    <row r="499" s="535" customFormat="1" x14ac:dyDescent="0.25"/>
    <row r="500" s="535" customFormat="1" x14ac:dyDescent="0.25"/>
    <row r="501" s="535" customFormat="1" x14ac:dyDescent="0.25"/>
    <row r="502" s="535" customFormat="1" x14ac:dyDescent="0.25"/>
    <row r="503" s="535" customFormat="1" x14ac:dyDescent="0.25"/>
    <row r="504" s="535" customFormat="1" x14ac:dyDescent="0.25"/>
    <row r="505" s="535" customFormat="1" x14ac:dyDescent="0.25"/>
    <row r="506" s="535" customFormat="1" x14ac:dyDescent="0.25"/>
    <row r="507" s="535" customFormat="1" x14ac:dyDescent="0.25"/>
    <row r="508" s="535" customFormat="1" x14ac:dyDescent="0.25"/>
    <row r="509" s="535" customFormat="1" x14ac:dyDescent="0.25"/>
    <row r="510" s="535" customFormat="1" x14ac:dyDescent="0.25"/>
    <row r="511" s="535" customFormat="1" x14ac:dyDescent="0.25"/>
    <row r="512" s="535" customFormat="1" x14ac:dyDescent="0.25"/>
    <row r="513" s="535" customFormat="1" x14ac:dyDescent="0.25"/>
    <row r="514" s="535" customFormat="1" x14ac:dyDescent="0.25"/>
    <row r="515" s="535" customFormat="1" x14ac:dyDescent="0.25"/>
    <row r="516" s="535" customFormat="1" x14ac:dyDescent="0.25"/>
    <row r="517" s="535" customFormat="1" x14ac:dyDescent="0.25"/>
    <row r="518" s="535" customFormat="1" x14ac:dyDescent="0.25"/>
    <row r="519" s="535" customFormat="1" x14ac:dyDescent="0.25"/>
    <row r="520" s="535" customFormat="1" x14ac:dyDescent="0.25"/>
    <row r="521" s="535" customFormat="1" x14ac:dyDescent="0.25"/>
    <row r="522" s="535" customFormat="1" x14ac:dyDescent="0.25"/>
    <row r="523" s="535" customFormat="1" x14ac:dyDescent="0.25"/>
    <row r="524" s="535" customFormat="1" x14ac:dyDescent="0.25"/>
    <row r="525" s="535" customFormat="1" x14ac:dyDescent="0.25"/>
    <row r="526" s="535" customFormat="1" x14ac:dyDescent="0.25"/>
    <row r="527" s="535" customFormat="1" x14ac:dyDescent="0.25"/>
    <row r="528" s="535" customFormat="1" x14ac:dyDescent="0.25"/>
    <row r="529" s="535" customFormat="1" x14ac:dyDescent="0.25"/>
    <row r="530" s="535" customFormat="1" x14ac:dyDescent="0.25"/>
    <row r="531" s="535" customFormat="1" x14ac:dyDescent="0.25"/>
    <row r="532" s="535" customFormat="1" x14ac:dyDescent="0.25"/>
    <row r="533" s="535" customFormat="1" x14ac:dyDescent="0.25"/>
    <row r="534" s="535" customFormat="1" x14ac:dyDescent="0.25"/>
    <row r="535" s="535" customFormat="1" x14ac:dyDescent="0.25"/>
    <row r="536" s="535" customFormat="1" x14ac:dyDescent="0.25"/>
    <row r="537" s="535" customFormat="1" x14ac:dyDescent="0.25"/>
    <row r="538" s="535" customFormat="1" x14ac:dyDescent="0.25"/>
    <row r="539" s="535" customFormat="1" x14ac:dyDescent="0.25"/>
    <row r="540" s="535" customFormat="1" x14ac:dyDescent="0.25"/>
    <row r="541" s="535" customFormat="1" x14ac:dyDescent="0.25"/>
    <row r="542" s="535" customFormat="1" x14ac:dyDescent="0.25"/>
    <row r="543" s="535" customFormat="1" x14ac:dyDescent="0.25"/>
    <row r="544" s="535" customFormat="1" x14ac:dyDescent="0.25"/>
    <row r="545" s="535" customFormat="1" x14ac:dyDescent="0.25"/>
    <row r="546" s="535" customFormat="1" x14ac:dyDescent="0.25"/>
    <row r="547" s="535" customFormat="1" x14ac:dyDescent="0.25"/>
    <row r="548" s="535" customFormat="1" x14ac:dyDescent="0.25"/>
    <row r="549" s="535" customFormat="1" x14ac:dyDescent="0.25"/>
    <row r="550" s="535" customFormat="1" x14ac:dyDescent="0.25"/>
    <row r="551" s="535" customFormat="1" x14ac:dyDescent="0.25"/>
    <row r="552" s="535" customFormat="1" x14ac:dyDescent="0.25"/>
    <row r="553" s="535" customFormat="1" x14ac:dyDescent="0.25"/>
    <row r="554" s="535" customFormat="1" x14ac:dyDescent="0.25"/>
    <row r="555" s="535" customFormat="1" x14ac:dyDescent="0.25"/>
    <row r="556" s="535" customFormat="1" x14ac:dyDescent="0.25"/>
    <row r="557" s="535" customFormat="1" x14ac:dyDescent="0.25"/>
    <row r="558" s="535" customFormat="1" x14ac:dyDescent="0.25"/>
    <row r="559" s="535" customFormat="1" x14ac:dyDescent="0.25"/>
    <row r="560" s="535" customFormat="1" x14ac:dyDescent="0.25"/>
    <row r="561" s="535" customFormat="1" x14ac:dyDescent="0.25"/>
    <row r="562" s="535" customFormat="1" x14ac:dyDescent="0.25"/>
    <row r="563" s="535" customFormat="1" x14ac:dyDescent="0.25"/>
    <row r="564" s="535" customFormat="1" x14ac:dyDescent="0.25"/>
    <row r="565" s="535" customFormat="1" x14ac:dyDescent="0.25"/>
    <row r="566" s="535" customFormat="1" x14ac:dyDescent="0.25"/>
    <row r="567" s="535" customFormat="1" x14ac:dyDescent="0.25"/>
    <row r="568" s="535" customFormat="1" x14ac:dyDescent="0.25"/>
    <row r="569" s="535" customFormat="1" x14ac:dyDescent="0.25"/>
    <row r="570" s="535" customFormat="1" x14ac:dyDescent="0.25"/>
    <row r="571" s="535" customFormat="1" x14ac:dyDescent="0.25"/>
    <row r="572" s="535" customFormat="1" x14ac:dyDescent="0.25"/>
    <row r="573" s="535" customFormat="1" x14ac:dyDescent="0.25"/>
    <row r="574" s="535" customFormat="1" x14ac:dyDescent="0.25"/>
    <row r="575" s="535" customFormat="1" x14ac:dyDescent="0.25"/>
    <row r="576" s="535" customFormat="1" x14ac:dyDescent="0.25"/>
    <row r="577" s="535" customFormat="1" x14ac:dyDescent="0.25"/>
    <row r="578" s="535" customFormat="1" x14ac:dyDescent="0.25"/>
    <row r="579" s="535" customFormat="1" x14ac:dyDescent="0.25"/>
    <row r="580" s="535" customFormat="1" x14ac:dyDescent="0.25"/>
    <row r="581" s="535" customFormat="1" x14ac:dyDescent="0.25"/>
    <row r="582" s="535" customFormat="1" x14ac:dyDescent="0.25"/>
    <row r="583" s="535" customFormat="1" x14ac:dyDescent="0.25"/>
    <row r="584" s="535" customFormat="1" x14ac:dyDescent="0.25"/>
    <row r="585" s="535" customFormat="1" x14ac:dyDescent="0.25"/>
    <row r="586" s="535" customFormat="1" x14ac:dyDescent="0.25"/>
    <row r="587" s="535" customFormat="1" x14ac:dyDescent="0.25"/>
    <row r="588" s="535" customFormat="1" x14ac:dyDescent="0.25"/>
    <row r="589" s="535" customFormat="1" x14ac:dyDescent="0.25"/>
    <row r="590" s="535" customFormat="1" x14ac:dyDescent="0.25"/>
    <row r="591" s="535" customFormat="1" x14ac:dyDescent="0.25"/>
    <row r="592" s="535" customFormat="1" x14ac:dyDescent="0.25"/>
    <row r="593" s="535" customFormat="1" x14ac:dyDescent="0.25"/>
    <row r="594" s="535" customFormat="1" x14ac:dyDescent="0.25"/>
    <row r="595" s="535" customFormat="1" x14ac:dyDescent="0.25"/>
    <row r="596" s="535" customFormat="1" x14ac:dyDescent="0.25"/>
    <row r="597" s="535" customFormat="1" x14ac:dyDescent="0.25"/>
    <row r="598" s="535" customFormat="1" x14ac:dyDescent="0.25"/>
    <row r="599" s="535" customFormat="1" x14ac:dyDescent="0.25"/>
    <row r="600" s="535" customFormat="1" x14ac:dyDescent="0.25"/>
    <row r="601" s="535" customFormat="1" x14ac:dyDescent="0.25"/>
    <row r="602" s="535" customFormat="1" x14ac:dyDescent="0.25"/>
    <row r="603" s="535" customFormat="1" x14ac:dyDescent="0.25"/>
    <row r="604" s="535" customFormat="1" x14ac:dyDescent="0.25"/>
    <row r="605" s="535" customFormat="1" x14ac:dyDescent="0.25"/>
    <row r="606" s="535" customFormat="1" x14ac:dyDescent="0.25"/>
    <row r="607" s="535" customFormat="1" x14ac:dyDescent="0.25"/>
    <row r="608" s="535" customFormat="1" x14ac:dyDescent="0.25"/>
    <row r="609" s="535" customFormat="1" x14ac:dyDescent="0.25"/>
    <row r="610" s="535" customFormat="1" x14ac:dyDescent="0.25"/>
    <row r="611" s="535" customFormat="1" x14ac:dyDescent="0.25"/>
    <row r="612" s="535" customFormat="1" x14ac:dyDescent="0.25"/>
    <row r="613" s="535" customFormat="1" x14ac:dyDescent="0.25"/>
    <row r="614" s="535" customFormat="1" x14ac:dyDescent="0.25"/>
    <row r="615" s="535" customFormat="1" x14ac:dyDescent="0.25"/>
    <row r="616" s="535" customFormat="1" x14ac:dyDescent="0.25"/>
    <row r="617" s="535" customFormat="1" x14ac:dyDescent="0.25"/>
    <row r="618" s="535" customFormat="1" x14ac:dyDescent="0.25"/>
    <row r="619" s="535" customFormat="1" x14ac:dyDescent="0.25"/>
    <row r="620" s="535" customFormat="1" x14ac:dyDescent="0.25"/>
    <row r="621" s="535" customFormat="1" x14ac:dyDescent="0.25"/>
    <row r="622" s="535" customFormat="1" x14ac:dyDescent="0.25"/>
    <row r="623" s="535" customFormat="1" x14ac:dyDescent="0.25"/>
    <row r="624" s="535" customFormat="1" x14ac:dyDescent="0.25"/>
    <row r="625" s="535" customFormat="1" x14ac:dyDescent="0.25"/>
    <row r="626" s="535" customFormat="1" x14ac:dyDescent="0.25"/>
    <row r="627" s="535" customFormat="1" x14ac:dyDescent="0.25"/>
    <row r="628" s="535" customFormat="1" x14ac:dyDescent="0.25"/>
    <row r="629" s="535" customFormat="1" x14ac:dyDescent="0.25"/>
    <row r="630" s="535" customFormat="1" x14ac:dyDescent="0.25"/>
    <row r="631" s="535" customFormat="1" x14ac:dyDescent="0.25"/>
    <row r="632" s="535" customFormat="1" x14ac:dyDescent="0.25"/>
    <row r="633" s="535" customFormat="1" x14ac:dyDescent="0.25"/>
    <row r="634" s="535" customFormat="1" x14ac:dyDescent="0.25"/>
    <row r="635" s="535" customFormat="1" x14ac:dyDescent="0.25"/>
    <row r="636" s="535" customFormat="1" x14ac:dyDescent="0.25"/>
    <row r="637" s="535" customFormat="1" x14ac:dyDescent="0.25"/>
    <row r="638" s="535" customFormat="1" x14ac:dyDescent="0.25"/>
    <row r="639" s="535" customFormat="1" x14ac:dyDescent="0.25"/>
    <row r="640" s="535" customFormat="1" x14ac:dyDescent="0.25"/>
    <row r="641" s="535" customFormat="1" x14ac:dyDescent="0.25"/>
    <row r="642" s="535" customFormat="1" x14ac:dyDescent="0.25"/>
    <row r="643" s="535" customFormat="1" x14ac:dyDescent="0.25"/>
    <row r="644" s="535" customFormat="1" x14ac:dyDescent="0.25"/>
    <row r="645" s="535" customFormat="1" x14ac:dyDescent="0.25"/>
    <row r="646" s="535" customFormat="1" x14ac:dyDescent="0.25"/>
    <row r="647" s="535" customFormat="1" x14ac:dyDescent="0.25"/>
    <row r="648" s="535" customFormat="1" x14ac:dyDescent="0.25"/>
    <row r="649" s="535" customFormat="1" x14ac:dyDescent="0.25"/>
    <row r="650" s="535" customFormat="1" x14ac:dyDescent="0.25"/>
    <row r="651" s="535" customFormat="1" x14ac:dyDescent="0.25"/>
    <row r="652" s="535" customFormat="1" x14ac:dyDescent="0.25"/>
    <row r="653" s="535" customFormat="1" x14ac:dyDescent="0.25"/>
    <row r="654" s="535" customFormat="1" x14ac:dyDescent="0.25"/>
    <row r="655" s="535" customFormat="1" x14ac:dyDescent="0.25"/>
    <row r="656" s="535" customFormat="1" x14ac:dyDescent="0.25"/>
    <row r="657" s="535" customFormat="1" x14ac:dyDescent="0.25"/>
    <row r="658" s="535" customFormat="1" x14ac:dyDescent="0.25"/>
    <row r="659" s="535" customFormat="1" x14ac:dyDescent="0.25"/>
    <row r="660" s="535" customFormat="1" x14ac:dyDescent="0.25"/>
    <row r="661" s="535" customFormat="1" x14ac:dyDescent="0.25"/>
    <row r="662" s="535" customFormat="1" x14ac:dyDescent="0.25"/>
    <row r="663" s="535" customFormat="1" x14ac:dyDescent="0.25"/>
    <row r="664" s="535" customFormat="1" x14ac:dyDescent="0.25"/>
    <row r="665" s="535" customFormat="1" x14ac:dyDescent="0.25"/>
    <row r="666" s="535" customFormat="1" x14ac:dyDescent="0.25"/>
    <row r="667" s="535" customFormat="1" x14ac:dyDescent="0.25"/>
    <row r="668" s="535" customFormat="1" x14ac:dyDescent="0.25"/>
    <row r="669" s="535" customFormat="1" x14ac:dyDescent="0.25"/>
    <row r="670" s="535" customFormat="1" x14ac:dyDescent="0.25"/>
    <row r="671" s="535" customFormat="1" x14ac:dyDescent="0.25"/>
    <row r="672" s="535" customFormat="1" x14ac:dyDescent="0.25"/>
    <row r="673" s="535" customFormat="1" x14ac:dyDescent="0.25"/>
    <row r="674" s="535" customFormat="1" x14ac:dyDescent="0.25"/>
    <row r="675" s="535" customFormat="1" x14ac:dyDescent="0.25"/>
    <row r="676" s="535" customFormat="1" x14ac:dyDescent="0.25"/>
    <row r="677" s="535" customFormat="1" x14ac:dyDescent="0.25"/>
    <row r="678" s="535" customFormat="1" x14ac:dyDescent="0.25"/>
    <row r="679" s="535" customFormat="1" x14ac:dyDescent="0.25"/>
    <row r="680" s="535" customFormat="1" x14ac:dyDescent="0.25"/>
    <row r="681" s="535" customFormat="1" x14ac:dyDescent="0.25"/>
    <row r="682" s="535" customFormat="1" x14ac:dyDescent="0.25"/>
    <row r="683" s="535" customFormat="1" x14ac:dyDescent="0.25"/>
    <row r="684" s="535" customFormat="1" x14ac:dyDescent="0.25"/>
    <row r="685" s="535" customFormat="1" x14ac:dyDescent="0.25"/>
    <row r="686" s="535" customFormat="1" x14ac:dyDescent="0.25"/>
    <row r="687" s="535" customFormat="1" x14ac:dyDescent="0.25"/>
    <row r="688" s="535" customFormat="1" x14ac:dyDescent="0.25"/>
    <row r="689" s="535" customFormat="1" x14ac:dyDescent="0.25"/>
    <row r="690" s="535" customFormat="1" x14ac:dyDescent="0.25"/>
    <row r="691" s="535" customFormat="1" x14ac:dyDescent="0.25"/>
    <row r="692" s="535" customFormat="1" x14ac:dyDescent="0.25"/>
    <row r="693" s="535" customFormat="1" x14ac:dyDescent="0.25"/>
    <row r="694" s="535" customFormat="1" x14ac:dyDescent="0.25"/>
    <row r="695" s="535" customFormat="1" x14ac:dyDescent="0.25"/>
    <row r="696" s="535" customFormat="1" x14ac:dyDescent="0.25"/>
    <row r="697" s="535" customFormat="1" x14ac:dyDescent="0.25"/>
    <row r="698" s="535" customFormat="1" x14ac:dyDescent="0.25"/>
    <row r="699" s="535" customFormat="1" x14ac:dyDescent="0.25"/>
    <row r="700" s="535" customFormat="1" x14ac:dyDescent="0.25"/>
    <row r="701" s="535" customFormat="1" x14ac:dyDescent="0.25"/>
    <row r="702" s="535" customFormat="1" x14ac:dyDescent="0.25"/>
    <row r="703" s="535" customFormat="1" x14ac:dyDescent="0.25"/>
    <row r="704" s="535" customFormat="1" x14ac:dyDescent="0.25"/>
    <row r="705" s="535" customFormat="1" x14ac:dyDescent="0.25"/>
    <row r="706" s="535" customFormat="1" x14ac:dyDescent="0.25"/>
    <row r="707" s="535" customFormat="1" x14ac:dyDescent="0.25"/>
    <row r="708" s="535" customFormat="1" x14ac:dyDescent="0.25"/>
    <row r="709" s="535" customFormat="1" x14ac:dyDescent="0.25"/>
    <row r="710" s="535" customFormat="1" x14ac:dyDescent="0.25"/>
    <row r="711" s="535" customFormat="1" x14ac:dyDescent="0.25"/>
    <row r="712" s="535" customFormat="1" x14ac:dyDescent="0.25"/>
    <row r="713" s="535" customFormat="1" x14ac:dyDescent="0.25"/>
    <row r="714" s="535" customFormat="1" x14ac:dyDescent="0.25"/>
    <row r="715" s="535" customFormat="1" x14ac:dyDescent="0.25"/>
    <row r="716" s="535" customFormat="1" x14ac:dyDescent="0.25"/>
    <row r="717" s="535" customFormat="1" x14ac:dyDescent="0.25"/>
    <row r="718" s="535" customFormat="1" x14ac:dyDescent="0.25"/>
    <row r="719" s="535" customFormat="1" x14ac:dyDescent="0.25"/>
    <row r="720" s="535" customFormat="1" x14ac:dyDescent="0.25"/>
    <row r="721" s="535" customFormat="1" x14ac:dyDescent="0.25"/>
    <row r="722" s="535" customFormat="1" x14ac:dyDescent="0.25"/>
    <row r="723" s="535" customFormat="1" x14ac:dyDescent="0.25"/>
    <row r="724" s="535" customFormat="1" x14ac:dyDescent="0.25"/>
    <row r="725" s="535" customFormat="1" x14ac:dyDescent="0.25"/>
    <row r="726" s="535" customFormat="1" x14ac:dyDescent="0.25"/>
    <row r="727" s="535" customFormat="1" x14ac:dyDescent="0.25"/>
    <row r="728" s="535" customFormat="1" x14ac:dyDescent="0.25"/>
    <row r="729" s="535" customFormat="1" x14ac:dyDescent="0.25"/>
    <row r="730" s="535" customFormat="1" x14ac:dyDescent="0.25"/>
    <row r="731" s="535" customFormat="1" x14ac:dyDescent="0.25"/>
    <row r="732" s="535" customFormat="1" x14ac:dyDescent="0.25"/>
    <row r="733" s="535" customFormat="1" x14ac:dyDescent="0.25"/>
    <row r="734" s="535" customFormat="1" x14ac:dyDescent="0.25"/>
    <row r="735" s="535" customFormat="1" x14ac:dyDescent="0.25"/>
    <row r="736" s="535" customFormat="1" x14ac:dyDescent="0.25"/>
    <row r="737" s="535" customFormat="1" x14ac:dyDescent="0.25"/>
    <row r="738" s="535" customFormat="1" x14ac:dyDescent="0.25"/>
    <row r="739" s="535" customFormat="1" x14ac:dyDescent="0.25"/>
    <row r="740" s="535" customFormat="1" x14ac:dyDescent="0.25"/>
    <row r="741" s="535" customFormat="1" x14ac:dyDescent="0.25"/>
    <row r="742" s="535" customFormat="1" x14ac:dyDescent="0.25"/>
    <row r="743" s="535" customFormat="1" x14ac:dyDescent="0.25"/>
    <row r="744" s="535" customFormat="1" x14ac:dyDescent="0.25"/>
    <row r="745" s="535" customFormat="1" x14ac:dyDescent="0.25"/>
    <row r="746" s="535" customFormat="1" x14ac:dyDescent="0.25"/>
    <row r="747" s="535" customFormat="1" x14ac:dyDescent="0.25"/>
    <row r="748" s="535" customFormat="1" x14ac:dyDescent="0.25"/>
    <row r="749" s="535" customFormat="1" x14ac:dyDescent="0.25"/>
    <row r="750" s="535" customFormat="1" x14ac:dyDescent="0.25"/>
    <row r="751" s="535" customFormat="1" x14ac:dyDescent="0.25"/>
    <row r="752" s="535" customFormat="1" x14ac:dyDescent="0.25"/>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AG147:AN147"/>
    <mergeCell ref="AB150:AD150"/>
    <mergeCell ref="AP157:AP158"/>
    <mergeCell ref="AQ167:AQ168"/>
    <mergeCell ref="AP173:AP174"/>
    <mergeCell ref="AG138:AG141"/>
    <mergeCell ref="AH139:AH140"/>
    <mergeCell ref="AG142:AG146"/>
    <mergeCell ref="AP144:AP145"/>
    <mergeCell ref="AQ144:AQ145"/>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BP15:BR15"/>
    <mergeCell ref="BP16:BR16"/>
    <mergeCell ref="BP17:BR17"/>
    <mergeCell ref="BP18:BR18"/>
    <mergeCell ref="BP19:BR19"/>
    <mergeCell ref="BP20:BR20"/>
    <mergeCell ref="BP21:BR21"/>
    <mergeCell ref="BP14:BR14"/>
    <mergeCell ref="BP12:BU12"/>
    <mergeCell ref="BP22:BR22"/>
    <mergeCell ref="BP23:BR23"/>
    <mergeCell ref="BP24:BR24"/>
    <mergeCell ref="BP25:BR25"/>
    <mergeCell ref="BP26:BR26"/>
    <mergeCell ref="BP27:BR27"/>
    <mergeCell ref="BP28:BR28"/>
    <mergeCell ref="BP29:BR29"/>
    <mergeCell ref="BP30:BR30"/>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A00-000000000000}"/>
    <hyperlink ref="G81" location="'GUIA DE USO HC'!A1" display="INSTRUCCIONES" xr:uid="{00000000-0004-0000-0A00-000001000000}"/>
    <hyperlink ref="L81" location="RESUMEN!A1" display="SIGUIENTE" xr:uid="{00000000-0004-0000-0A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A00-000000000000}">
          <x14:formula1>
            <xm:f>'Supuestos FE CUT'!$A$3:$A$35</xm:f>
          </x14:formula1>
          <xm:sqref>F57:F61 F67:F71 F47:F51 F37:F41 F27:F31 F17:F21</xm:sqref>
        </x14:dataValidation>
        <x14:dataValidation type="list" allowBlank="1" showInputMessage="1" showErrorMessage="1" xr:uid="{00000000-0002-0000-0A00-000001000000}">
          <x14:formula1>
            <xm:f>'Supuestos FE CUT'!$A$3:$A$26</xm:f>
          </x14:formula1>
          <xm:sqref>E17:E21</xm:sqref>
        </x14:dataValidation>
        <x14:dataValidation type="list" showInputMessage="1" showErrorMessage="1" xr:uid="{00000000-0002-0000-0A00-000002000000}">
          <x14:formula1>
            <xm:f>'Supuestos FE CUT'!$A$27:$A$29</xm:f>
          </x14:formula1>
          <xm:sqref>E27:E31</xm:sqref>
        </x14:dataValidation>
        <x14:dataValidation type="list" showInputMessage="1" showErrorMessage="1" xr:uid="{00000000-0002-0000-0A00-000003000000}">
          <x14:formula1>
            <xm:f>'Supuestos FE CUT'!$A$30:$A$31</xm:f>
          </x14:formula1>
          <xm:sqref>E37:E41</xm:sqref>
        </x14:dataValidation>
        <x14:dataValidation type="list" showInputMessage="1" showErrorMessage="1" xr:uid="{00000000-0002-0000-0A00-000004000000}">
          <x14:formula1>
            <xm:f>'Supuestos FE CUT'!$A$32:$A$33</xm:f>
          </x14:formula1>
          <xm:sqref>E47:E51</xm:sqref>
        </x14:dataValidation>
        <x14:dataValidation type="list" showInputMessage="1" showErrorMessage="1" xr:uid="{00000000-0002-0000-0A00-000005000000}">
          <x14:formula1>
            <xm:f>'Supuestos FE CUT'!$A$34</xm:f>
          </x14:formula1>
          <xm:sqref>E57:E61</xm:sqref>
        </x14:dataValidation>
        <x14:dataValidation type="list" showInputMessage="1" showErrorMessage="1" xr:uid="{00000000-0002-0000-0A00-000006000000}">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5703125" style="1" bestFit="1" customWidth="1"/>
    <col min="3" max="3" width="34.42578125" style="1" bestFit="1" customWidth="1"/>
    <col min="4" max="4" width="22.140625" bestFit="1" customWidth="1"/>
    <col min="5" max="5" width="21.42578125" bestFit="1" customWidth="1"/>
    <col min="6" max="6" width="9" customWidth="1"/>
    <col min="7" max="7" width="11.425781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42578125" bestFit="1" customWidth="1"/>
  </cols>
  <sheetData>
    <row r="1" spans="1:16" s="1" customFormat="1" ht="31.5" customHeight="1" x14ac:dyDescent="0.25">
      <c r="A1" s="2398" t="s">
        <v>1403</v>
      </c>
      <c r="B1" s="2398" t="s">
        <v>1400</v>
      </c>
      <c r="C1" s="2398" t="s">
        <v>1401</v>
      </c>
      <c r="D1" s="2398" t="s">
        <v>1404</v>
      </c>
      <c r="E1" s="2398" t="s">
        <v>1379</v>
      </c>
      <c r="F1" s="2398" t="s">
        <v>1380</v>
      </c>
      <c r="G1" s="2398" t="s">
        <v>1381</v>
      </c>
      <c r="H1" s="2398" t="s">
        <v>1411</v>
      </c>
      <c r="I1" s="2398" t="s">
        <v>1410</v>
      </c>
      <c r="J1" s="2398" t="s">
        <v>1414</v>
      </c>
      <c r="K1" s="2400" t="s">
        <v>1718</v>
      </c>
      <c r="L1" s="2400"/>
      <c r="M1" s="2400"/>
    </row>
    <row r="2" spans="1:16" x14ac:dyDescent="0.25">
      <c r="A2" s="2399"/>
      <c r="B2" s="2399"/>
      <c r="C2" s="2399"/>
      <c r="D2" s="2399"/>
      <c r="E2" s="2399"/>
      <c r="F2" s="2399"/>
      <c r="G2" s="2399"/>
      <c r="H2" s="2399"/>
      <c r="I2" s="2399"/>
      <c r="J2" s="2399"/>
      <c r="K2" s="630" t="s">
        <v>1698</v>
      </c>
      <c r="L2" s="630" t="s">
        <v>1699</v>
      </c>
      <c r="M2" s="630" t="s">
        <v>1700</v>
      </c>
      <c r="N2" s="583"/>
      <c r="O2" s="606" t="s">
        <v>1409</v>
      </c>
      <c r="P2" s="1"/>
    </row>
    <row r="3" spans="1:16" x14ac:dyDescent="0.25">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25">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25">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25">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25">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25">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25">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25">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25">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25">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25">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25">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25">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25">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25">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25">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25">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25">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25">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25">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25">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25">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25">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25">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25">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25">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25">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25">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25">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25">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25">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25">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25">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25"/>
    <row r="37" spans="1:15" s="1" customFormat="1" x14ac:dyDescent="0.25"/>
    <row r="38" spans="1:15" s="1" customFormat="1" x14ac:dyDescent="0.25"/>
    <row r="39" spans="1:15" s="1" customFormat="1" x14ac:dyDescent="0.25"/>
    <row r="40" spans="1:15" s="1" customFormat="1" x14ac:dyDescent="0.25"/>
    <row r="41" spans="1:15" s="1" customFormat="1" x14ac:dyDescent="0.25">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89"/>
  <sheetViews>
    <sheetView topLeftCell="B37" zoomScale="70" zoomScaleNormal="70" workbookViewId="0">
      <selection activeCell="D36" sqref="D36"/>
    </sheetView>
  </sheetViews>
  <sheetFormatPr baseColWidth="10" defaultRowHeight="15" x14ac:dyDescent="0.25"/>
  <cols>
    <col min="1" max="1" width="2.140625" style="13" customWidth="1"/>
    <col min="2" max="2" width="33.42578125" style="89" customWidth="1"/>
    <col min="3" max="4" width="54.42578125" style="89" customWidth="1"/>
    <col min="5" max="5" width="23.140625" style="89" customWidth="1"/>
    <col min="6" max="6" width="24.5703125" style="89" customWidth="1"/>
    <col min="7" max="7" width="19.5703125" style="89" customWidth="1"/>
    <col min="8" max="8" width="20.5703125" style="89" customWidth="1"/>
    <col min="9" max="9" width="22.42578125" style="89" hidden="1" customWidth="1"/>
    <col min="10" max="10" width="12.5703125" style="89" hidden="1" customWidth="1"/>
    <col min="11" max="16" width="11.42578125" style="89" hidden="1" customWidth="1"/>
    <col min="17" max="17" width="13.5703125" style="89" hidden="1" customWidth="1"/>
    <col min="18" max="18" width="11.42578125" style="89" hidden="1" customWidth="1"/>
    <col min="19" max="19" width="17.42578125" style="89" hidden="1" customWidth="1"/>
    <col min="20" max="20" width="15.5703125" style="89" hidden="1" customWidth="1"/>
    <col min="21" max="21" width="16.42578125" style="89" hidden="1" customWidth="1"/>
    <col min="22" max="22" width="17.42578125" style="89" hidden="1" customWidth="1"/>
    <col min="23" max="46" width="11.42578125" style="89" hidden="1" customWidth="1"/>
    <col min="47" max="47" width="0" style="89" hidden="1" customWidth="1"/>
    <col min="48" max="48" width="39.42578125" style="89" hidden="1" customWidth="1"/>
    <col min="49" max="49" width="16.42578125" style="89" hidden="1" customWidth="1"/>
    <col min="50" max="50" width="24.42578125" style="89" hidden="1" customWidth="1"/>
    <col min="51" max="51" width="25.140625" style="89" hidden="1" customWidth="1"/>
    <col min="52" max="56" width="27.42578125" style="89" hidden="1" customWidth="1"/>
    <col min="57" max="57" width="28.85546875" style="89" hidden="1" customWidth="1"/>
    <col min="58" max="58" width="21.42578125" style="89" hidden="1" customWidth="1"/>
    <col min="59" max="62" width="0" style="89" hidden="1" customWidth="1"/>
    <col min="63" max="97" width="11.42578125" style="535"/>
    <col min="98" max="259" width="11.42578125" style="89"/>
    <col min="260" max="260" width="6.140625" style="89" customWidth="1"/>
    <col min="261" max="261" width="33.42578125" style="89" customWidth="1"/>
    <col min="262" max="263" width="25.5703125" style="89" customWidth="1"/>
    <col min="264" max="264" width="11.42578125" style="89" customWidth="1"/>
    <col min="265" max="265" width="16.140625" style="89" customWidth="1"/>
    <col min="266" max="266" width="13.42578125" style="89" customWidth="1"/>
    <col min="267" max="267" width="11.42578125" style="89" customWidth="1"/>
    <col min="268" max="268" width="20.5703125" style="89" customWidth="1"/>
    <col min="269" max="269" width="22.42578125" style="89" customWidth="1"/>
    <col min="270" max="270" width="2.5703125" style="89" customWidth="1"/>
    <col min="271" max="515" width="11.42578125" style="89"/>
    <col min="516" max="516" width="6.140625" style="89" customWidth="1"/>
    <col min="517" max="517" width="33.42578125" style="89" customWidth="1"/>
    <col min="518" max="519" width="25.5703125" style="89" customWidth="1"/>
    <col min="520" max="520" width="11.42578125" style="89" customWidth="1"/>
    <col min="521" max="521" width="16.140625" style="89" customWidth="1"/>
    <col min="522" max="522" width="13.42578125" style="89" customWidth="1"/>
    <col min="523" max="523" width="11.42578125" style="89" customWidth="1"/>
    <col min="524" max="524" width="20.5703125" style="89" customWidth="1"/>
    <col min="525" max="525" width="22.42578125" style="89" customWidth="1"/>
    <col min="526" max="526" width="2.5703125" style="89" customWidth="1"/>
    <col min="527" max="771" width="11.42578125" style="89"/>
    <col min="772" max="772" width="6.140625" style="89" customWidth="1"/>
    <col min="773" max="773" width="33.42578125" style="89" customWidth="1"/>
    <col min="774" max="775" width="25.5703125" style="89" customWidth="1"/>
    <col min="776" max="776" width="11.42578125" style="89" customWidth="1"/>
    <col min="777" max="777" width="16.140625" style="89" customWidth="1"/>
    <col min="778" max="778" width="13.42578125" style="89" customWidth="1"/>
    <col min="779" max="779" width="11.42578125" style="89" customWidth="1"/>
    <col min="780" max="780" width="20.5703125" style="89" customWidth="1"/>
    <col min="781" max="781" width="22.42578125" style="89" customWidth="1"/>
    <col min="782" max="782" width="2.5703125" style="89" customWidth="1"/>
    <col min="783" max="1027" width="11.42578125" style="89"/>
    <col min="1028" max="1028" width="6.140625" style="89" customWidth="1"/>
    <col min="1029" max="1029" width="33.42578125" style="89" customWidth="1"/>
    <col min="1030" max="1031" width="25.5703125" style="89" customWidth="1"/>
    <col min="1032" max="1032" width="11.42578125" style="89" customWidth="1"/>
    <col min="1033" max="1033" width="16.140625" style="89" customWidth="1"/>
    <col min="1034" max="1034" width="13.42578125" style="89" customWidth="1"/>
    <col min="1035" max="1035" width="11.42578125" style="89" customWidth="1"/>
    <col min="1036" max="1036" width="20.5703125" style="89" customWidth="1"/>
    <col min="1037" max="1037" width="22.42578125" style="89" customWidth="1"/>
    <col min="1038" max="1038" width="2.5703125" style="89" customWidth="1"/>
    <col min="1039" max="1283" width="11.42578125" style="89"/>
    <col min="1284" max="1284" width="6.140625" style="89" customWidth="1"/>
    <col min="1285" max="1285" width="33.42578125" style="89" customWidth="1"/>
    <col min="1286" max="1287" width="25.5703125" style="89" customWidth="1"/>
    <col min="1288" max="1288" width="11.42578125" style="89" customWidth="1"/>
    <col min="1289" max="1289" width="16.140625" style="89" customWidth="1"/>
    <col min="1290" max="1290" width="13.42578125" style="89" customWidth="1"/>
    <col min="1291" max="1291" width="11.42578125" style="89" customWidth="1"/>
    <col min="1292" max="1292" width="20.5703125" style="89" customWidth="1"/>
    <col min="1293" max="1293" width="22.42578125" style="89" customWidth="1"/>
    <col min="1294" max="1294" width="2.5703125" style="89" customWidth="1"/>
    <col min="1295" max="1539" width="11.42578125" style="89"/>
    <col min="1540" max="1540" width="6.140625" style="89" customWidth="1"/>
    <col min="1541" max="1541" width="33.42578125" style="89" customWidth="1"/>
    <col min="1542" max="1543" width="25.5703125" style="89" customWidth="1"/>
    <col min="1544" max="1544" width="11.42578125" style="89" customWidth="1"/>
    <col min="1545" max="1545" width="16.140625" style="89" customWidth="1"/>
    <col min="1546" max="1546" width="13.42578125" style="89" customWidth="1"/>
    <col min="1547" max="1547" width="11.42578125" style="89" customWidth="1"/>
    <col min="1548" max="1548" width="20.5703125" style="89" customWidth="1"/>
    <col min="1549" max="1549" width="22.42578125" style="89" customWidth="1"/>
    <col min="1550" max="1550" width="2.5703125" style="89" customWidth="1"/>
    <col min="1551" max="1795" width="11.42578125" style="89"/>
    <col min="1796" max="1796" width="6.140625" style="89" customWidth="1"/>
    <col min="1797" max="1797" width="33.42578125" style="89" customWidth="1"/>
    <col min="1798" max="1799" width="25.5703125" style="89" customWidth="1"/>
    <col min="1800" max="1800" width="11.42578125" style="89" customWidth="1"/>
    <col min="1801" max="1801" width="16.140625" style="89" customWidth="1"/>
    <col min="1802" max="1802" width="13.42578125" style="89" customWidth="1"/>
    <col min="1803" max="1803" width="11.42578125" style="89" customWidth="1"/>
    <col min="1804" max="1804" width="20.5703125" style="89" customWidth="1"/>
    <col min="1805" max="1805" width="22.42578125" style="89" customWidth="1"/>
    <col min="1806" max="1806" width="2.5703125" style="89" customWidth="1"/>
    <col min="1807" max="2051" width="11.42578125" style="89"/>
    <col min="2052" max="2052" width="6.140625" style="89" customWidth="1"/>
    <col min="2053" max="2053" width="33.42578125" style="89" customWidth="1"/>
    <col min="2054" max="2055" width="25.5703125" style="89" customWidth="1"/>
    <col min="2056" max="2056" width="11.42578125" style="89" customWidth="1"/>
    <col min="2057" max="2057" width="16.140625" style="89" customWidth="1"/>
    <col min="2058" max="2058" width="13.42578125" style="89" customWidth="1"/>
    <col min="2059" max="2059" width="11.42578125" style="89" customWidth="1"/>
    <col min="2060" max="2060" width="20.5703125" style="89" customWidth="1"/>
    <col min="2061" max="2061" width="22.42578125" style="89" customWidth="1"/>
    <col min="2062" max="2062" width="2.5703125" style="89" customWidth="1"/>
    <col min="2063" max="2307" width="11.42578125" style="89"/>
    <col min="2308" max="2308" width="6.140625" style="89" customWidth="1"/>
    <col min="2309" max="2309" width="33.42578125" style="89" customWidth="1"/>
    <col min="2310" max="2311" width="25.5703125" style="89" customWidth="1"/>
    <col min="2312" max="2312" width="11.42578125" style="89" customWidth="1"/>
    <col min="2313" max="2313" width="16.140625" style="89" customWidth="1"/>
    <col min="2314" max="2314" width="13.42578125" style="89" customWidth="1"/>
    <col min="2315" max="2315" width="11.42578125" style="89" customWidth="1"/>
    <col min="2316" max="2316" width="20.5703125" style="89" customWidth="1"/>
    <col min="2317" max="2317" width="22.42578125" style="89" customWidth="1"/>
    <col min="2318" max="2318" width="2.5703125" style="89" customWidth="1"/>
    <col min="2319" max="2563" width="11.42578125" style="89"/>
    <col min="2564" max="2564" width="6.140625" style="89" customWidth="1"/>
    <col min="2565" max="2565" width="33.42578125" style="89" customWidth="1"/>
    <col min="2566" max="2567" width="25.5703125" style="89" customWidth="1"/>
    <col min="2568" max="2568" width="11.42578125" style="89" customWidth="1"/>
    <col min="2569" max="2569" width="16.140625" style="89" customWidth="1"/>
    <col min="2570" max="2570" width="13.42578125" style="89" customWidth="1"/>
    <col min="2571" max="2571" width="11.42578125" style="89" customWidth="1"/>
    <col min="2572" max="2572" width="20.5703125" style="89" customWidth="1"/>
    <col min="2573" max="2573" width="22.42578125" style="89" customWidth="1"/>
    <col min="2574" max="2574" width="2.5703125" style="89" customWidth="1"/>
    <col min="2575" max="2819" width="11.42578125" style="89"/>
    <col min="2820" max="2820" width="6.140625" style="89" customWidth="1"/>
    <col min="2821" max="2821" width="33.42578125" style="89" customWidth="1"/>
    <col min="2822" max="2823" width="25.5703125" style="89" customWidth="1"/>
    <col min="2824" max="2824" width="11.42578125" style="89" customWidth="1"/>
    <col min="2825" max="2825" width="16.140625" style="89" customWidth="1"/>
    <col min="2826" max="2826" width="13.42578125" style="89" customWidth="1"/>
    <col min="2827" max="2827" width="11.42578125" style="89" customWidth="1"/>
    <col min="2828" max="2828" width="20.5703125" style="89" customWidth="1"/>
    <col min="2829" max="2829" width="22.42578125" style="89" customWidth="1"/>
    <col min="2830" max="2830" width="2.5703125" style="89" customWidth="1"/>
    <col min="2831" max="3075" width="11.42578125" style="89"/>
    <col min="3076" max="3076" width="6.140625" style="89" customWidth="1"/>
    <col min="3077" max="3077" width="33.42578125" style="89" customWidth="1"/>
    <col min="3078" max="3079" width="25.5703125" style="89" customWidth="1"/>
    <col min="3080" max="3080" width="11.42578125" style="89" customWidth="1"/>
    <col min="3081" max="3081" width="16.140625" style="89" customWidth="1"/>
    <col min="3082" max="3082" width="13.42578125" style="89" customWidth="1"/>
    <col min="3083" max="3083" width="11.42578125" style="89" customWidth="1"/>
    <col min="3084" max="3084" width="20.5703125" style="89" customWidth="1"/>
    <col min="3085" max="3085" width="22.42578125" style="89" customWidth="1"/>
    <col min="3086" max="3086" width="2.5703125" style="89" customWidth="1"/>
    <col min="3087" max="3331" width="11.42578125" style="89"/>
    <col min="3332" max="3332" width="6.140625" style="89" customWidth="1"/>
    <col min="3333" max="3333" width="33.42578125" style="89" customWidth="1"/>
    <col min="3334" max="3335" width="25.5703125" style="89" customWidth="1"/>
    <col min="3336" max="3336" width="11.42578125" style="89" customWidth="1"/>
    <col min="3337" max="3337" width="16.140625" style="89" customWidth="1"/>
    <col min="3338" max="3338" width="13.42578125" style="89" customWidth="1"/>
    <col min="3339" max="3339" width="11.42578125" style="89" customWidth="1"/>
    <col min="3340" max="3340" width="20.5703125" style="89" customWidth="1"/>
    <col min="3341" max="3341" width="22.42578125" style="89" customWidth="1"/>
    <col min="3342" max="3342" width="2.5703125" style="89" customWidth="1"/>
    <col min="3343" max="3587" width="11.42578125" style="89"/>
    <col min="3588" max="3588" width="6.140625" style="89" customWidth="1"/>
    <col min="3589" max="3589" width="33.42578125" style="89" customWidth="1"/>
    <col min="3590" max="3591" width="25.5703125" style="89" customWidth="1"/>
    <col min="3592" max="3592" width="11.42578125" style="89" customWidth="1"/>
    <col min="3593" max="3593" width="16.140625" style="89" customWidth="1"/>
    <col min="3594" max="3594" width="13.42578125" style="89" customWidth="1"/>
    <col min="3595" max="3595" width="11.42578125" style="89" customWidth="1"/>
    <col min="3596" max="3596" width="20.5703125" style="89" customWidth="1"/>
    <col min="3597" max="3597" width="22.42578125" style="89" customWidth="1"/>
    <col min="3598" max="3598" width="2.5703125" style="89" customWidth="1"/>
    <col min="3599" max="3843" width="11.42578125" style="89"/>
    <col min="3844" max="3844" width="6.140625" style="89" customWidth="1"/>
    <col min="3845" max="3845" width="33.42578125" style="89" customWidth="1"/>
    <col min="3846" max="3847" width="25.5703125" style="89" customWidth="1"/>
    <col min="3848" max="3848" width="11.42578125" style="89" customWidth="1"/>
    <col min="3849" max="3849" width="16.140625" style="89" customWidth="1"/>
    <col min="3850" max="3850" width="13.42578125" style="89" customWidth="1"/>
    <col min="3851" max="3851" width="11.42578125" style="89" customWidth="1"/>
    <col min="3852" max="3852" width="20.5703125" style="89" customWidth="1"/>
    <col min="3853" max="3853" width="22.42578125" style="89" customWidth="1"/>
    <col min="3854" max="3854" width="2.5703125" style="89" customWidth="1"/>
    <col min="3855" max="4099" width="11.42578125" style="89"/>
    <col min="4100" max="4100" width="6.140625" style="89" customWidth="1"/>
    <col min="4101" max="4101" width="33.42578125" style="89" customWidth="1"/>
    <col min="4102" max="4103" width="25.5703125" style="89" customWidth="1"/>
    <col min="4104" max="4104" width="11.42578125" style="89" customWidth="1"/>
    <col min="4105" max="4105" width="16.140625" style="89" customWidth="1"/>
    <col min="4106" max="4106" width="13.42578125" style="89" customWidth="1"/>
    <col min="4107" max="4107" width="11.42578125" style="89" customWidth="1"/>
    <col min="4108" max="4108" width="20.5703125" style="89" customWidth="1"/>
    <col min="4109" max="4109" width="22.42578125" style="89" customWidth="1"/>
    <col min="4110" max="4110" width="2.5703125" style="89" customWidth="1"/>
    <col min="4111" max="4355" width="11.42578125" style="89"/>
    <col min="4356" max="4356" width="6.140625" style="89" customWidth="1"/>
    <col min="4357" max="4357" width="33.42578125" style="89" customWidth="1"/>
    <col min="4358" max="4359" width="25.5703125" style="89" customWidth="1"/>
    <col min="4360" max="4360" width="11.42578125" style="89" customWidth="1"/>
    <col min="4361" max="4361" width="16.140625" style="89" customWidth="1"/>
    <col min="4362" max="4362" width="13.42578125" style="89" customWidth="1"/>
    <col min="4363" max="4363" width="11.42578125" style="89" customWidth="1"/>
    <col min="4364" max="4364" width="20.5703125" style="89" customWidth="1"/>
    <col min="4365" max="4365" width="22.42578125" style="89" customWidth="1"/>
    <col min="4366" max="4366" width="2.5703125" style="89" customWidth="1"/>
    <col min="4367" max="4611" width="11.42578125" style="89"/>
    <col min="4612" max="4612" width="6.140625" style="89" customWidth="1"/>
    <col min="4613" max="4613" width="33.42578125" style="89" customWidth="1"/>
    <col min="4614" max="4615" width="25.5703125" style="89" customWidth="1"/>
    <col min="4616" max="4616" width="11.42578125" style="89" customWidth="1"/>
    <col min="4617" max="4617" width="16.140625" style="89" customWidth="1"/>
    <col min="4618" max="4618" width="13.42578125" style="89" customWidth="1"/>
    <col min="4619" max="4619" width="11.42578125" style="89" customWidth="1"/>
    <col min="4620" max="4620" width="20.5703125" style="89" customWidth="1"/>
    <col min="4621" max="4621" width="22.42578125" style="89" customWidth="1"/>
    <col min="4622" max="4622" width="2.5703125" style="89" customWidth="1"/>
    <col min="4623" max="4867" width="11.42578125" style="89"/>
    <col min="4868" max="4868" width="6.140625" style="89" customWidth="1"/>
    <col min="4869" max="4869" width="33.42578125" style="89" customWidth="1"/>
    <col min="4870" max="4871" width="25.5703125" style="89" customWidth="1"/>
    <col min="4872" max="4872" width="11.42578125" style="89" customWidth="1"/>
    <col min="4873" max="4873" width="16.140625" style="89" customWidth="1"/>
    <col min="4874" max="4874" width="13.42578125" style="89" customWidth="1"/>
    <col min="4875" max="4875" width="11.42578125" style="89" customWidth="1"/>
    <col min="4876" max="4876" width="20.5703125" style="89" customWidth="1"/>
    <col min="4877" max="4877" width="22.42578125" style="89" customWidth="1"/>
    <col min="4878" max="4878" width="2.5703125" style="89" customWidth="1"/>
    <col min="4879" max="5123" width="11.42578125" style="89"/>
    <col min="5124" max="5124" width="6.140625" style="89" customWidth="1"/>
    <col min="5125" max="5125" width="33.42578125" style="89" customWidth="1"/>
    <col min="5126" max="5127" width="25.5703125" style="89" customWidth="1"/>
    <col min="5128" max="5128" width="11.42578125" style="89" customWidth="1"/>
    <col min="5129" max="5129" width="16.140625" style="89" customWidth="1"/>
    <col min="5130" max="5130" width="13.42578125" style="89" customWidth="1"/>
    <col min="5131" max="5131" width="11.42578125" style="89" customWidth="1"/>
    <col min="5132" max="5132" width="20.5703125" style="89" customWidth="1"/>
    <col min="5133" max="5133" width="22.42578125" style="89" customWidth="1"/>
    <col min="5134" max="5134" width="2.5703125" style="89" customWidth="1"/>
    <col min="5135" max="5379" width="11.42578125" style="89"/>
    <col min="5380" max="5380" width="6.140625" style="89" customWidth="1"/>
    <col min="5381" max="5381" width="33.42578125" style="89" customWidth="1"/>
    <col min="5382" max="5383" width="25.5703125" style="89" customWidth="1"/>
    <col min="5384" max="5384" width="11.42578125" style="89" customWidth="1"/>
    <col min="5385" max="5385" width="16.140625" style="89" customWidth="1"/>
    <col min="5386" max="5386" width="13.42578125" style="89" customWidth="1"/>
    <col min="5387" max="5387" width="11.42578125" style="89" customWidth="1"/>
    <col min="5388" max="5388" width="20.5703125" style="89" customWidth="1"/>
    <col min="5389" max="5389" width="22.42578125" style="89" customWidth="1"/>
    <col min="5390" max="5390" width="2.5703125" style="89" customWidth="1"/>
    <col min="5391" max="5635" width="11.42578125" style="89"/>
    <col min="5636" max="5636" width="6.140625" style="89" customWidth="1"/>
    <col min="5637" max="5637" width="33.42578125" style="89" customWidth="1"/>
    <col min="5638" max="5639" width="25.5703125" style="89" customWidth="1"/>
    <col min="5640" max="5640" width="11.42578125" style="89" customWidth="1"/>
    <col min="5641" max="5641" width="16.140625" style="89" customWidth="1"/>
    <col min="5642" max="5642" width="13.42578125" style="89" customWidth="1"/>
    <col min="5643" max="5643" width="11.42578125" style="89" customWidth="1"/>
    <col min="5644" max="5644" width="20.5703125" style="89" customWidth="1"/>
    <col min="5645" max="5645" width="22.42578125" style="89" customWidth="1"/>
    <col min="5646" max="5646" width="2.5703125" style="89" customWidth="1"/>
    <col min="5647" max="5891" width="11.42578125" style="89"/>
    <col min="5892" max="5892" width="6.140625" style="89" customWidth="1"/>
    <col min="5893" max="5893" width="33.42578125" style="89" customWidth="1"/>
    <col min="5894" max="5895" width="25.5703125" style="89" customWidth="1"/>
    <col min="5896" max="5896" width="11.42578125" style="89" customWidth="1"/>
    <col min="5897" max="5897" width="16.140625" style="89" customWidth="1"/>
    <col min="5898" max="5898" width="13.42578125" style="89" customWidth="1"/>
    <col min="5899" max="5899" width="11.42578125" style="89" customWidth="1"/>
    <col min="5900" max="5900" width="20.5703125" style="89" customWidth="1"/>
    <col min="5901" max="5901" width="22.42578125" style="89" customWidth="1"/>
    <col min="5902" max="5902" width="2.5703125" style="89" customWidth="1"/>
    <col min="5903" max="6147" width="11.42578125" style="89"/>
    <col min="6148" max="6148" width="6.140625" style="89" customWidth="1"/>
    <col min="6149" max="6149" width="33.42578125" style="89" customWidth="1"/>
    <col min="6150" max="6151" width="25.5703125" style="89" customWidth="1"/>
    <col min="6152" max="6152" width="11.42578125" style="89" customWidth="1"/>
    <col min="6153" max="6153" width="16.140625" style="89" customWidth="1"/>
    <col min="6154" max="6154" width="13.42578125" style="89" customWidth="1"/>
    <col min="6155" max="6155" width="11.42578125" style="89" customWidth="1"/>
    <col min="6156" max="6156" width="20.5703125" style="89" customWidth="1"/>
    <col min="6157" max="6157" width="22.42578125" style="89" customWidth="1"/>
    <col min="6158" max="6158" width="2.5703125" style="89" customWidth="1"/>
    <col min="6159" max="6403" width="11.42578125" style="89"/>
    <col min="6404" max="6404" width="6.140625" style="89" customWidth="1"/>
    <col min="6405" max="6405" width="33.42578125" style="89" customWidth="1"/>
    <col min="6406" max="6407" width="25.5703125" style="89" customWidth="1"/>
    <col min="6408" max="6408" width="11.42578125" style="89" customWidth="1"/>
    <col min="6409" max="6409" width="16.140625" style="89" customWidth="1"/>
    <col min="6410" max="6410" width="13.42578125" style="89" customWidth="1"/>
    <col min="6411" max="6411" width="11.42578125" style="89" customWidth="1"/>
    <col min="6412" max="6412" width="20.5703125" style="89" customWidth="1"/>
    <col min="6413" max="6413" width="22.42578125" style="89" customWidth="1"/>
    <col min="6414" max="6414" width="2.5703125" style="89" customWidth="1"/>
    <col min="6415" max="6659" width="11.42578125" style="89"/>
    <col min="6660" max="6660" width="6.140625" style="89" customWidth="1"/>
    <col min="6661" max="6661" width="33.42578125" style="89" customWidth="1"/>
    <col min="6662" max="6663" width="25.5703125" style="89" customWidth="1"/>
    <col min="6664" max="6664" width="11.42578125" style="89" customWidth="1"/>
    <col min="6665" max="6665" width="16.140625" style="89" customWidth="1"/>
    <col min="6666" max="6666" width="13.42578125" style="89" customWidth="1"/>
    <col min="6667" max="6667" width="11.42578125" style="89" customWidth="1"/>
    <col min="6668" max="6668" width="20.5703125" style="89" customWidth="1"/>
    <col min="6669" max="6669" width="22.42578125" style="89" customWidth="1"/>
    <col min="6670" max="6670" width="2.5703125" style="89" customWidth="1"/>
    <col min="6671" max="6915" width="11.42578125" style="89"/>
    <col min="6916" max="6916" width="6.140625" style="89" customWidth="1"/>
    <col min="6917" max="6917" width="33.42578125" style="89" customWidth="1"/>
    <col min="6918" max="6919" width="25.5703125" style="89" customWidth="1"/>
    <col min="6920" max="6920" width="11.42578125" style="89" customWidth="1"/>
    <col min="6921" max="6921" width="16.140625" style="89" customWidth="1"/>
    <col min="6922" max="6922" width="13.42578125" style="89" customWidth="1"/>
    <col min="6923" max="6923" width="11.42578125" style="89" customWidth="1"/>
    <col min="6924" max="6924" width="20.5703125" style="89" customWidth="1"/>
    <col min="6925" max="6925" width="22.42578125" style="89" customWidth="1"/>
    <col min="6926" max="6926" width="2.5703125" style="89" customWidth="1"/>
    <col min="6927" max="7171" width="11.42578125" style="89"/>
    <col min="7172" max="7172" width="6.140625" style="89" customWidth="1"/>
    <col min="7173" max="7173" width="33.42578125" style="89" customWidth="1"/>
    <col min="7174" max="7175" width="25.5703125" style="89" customWidth="1"/>
    <col min="7176" max="7176" width="11.42578125" style="89" customWidth="1"/>
    <col min="7177" max="7177" width="16.140625" style="89" customWidth="1"/>
    <col min="7178" max="7178" width="13.42578125" style="89" customWidth="1"/>
    <col min="7179" max="7179" width="11.42578125" style="89" customWidth="1"/>
    <col min="7180" max="7180" width="20.5703125" style="89" customWidth="1"/>
    <col min="7181" max="7181" width="22.42578125" style="89" customWidth="1"/>
    <col min="7182" max="7182" width="2.5703125" style="89" customWidth="1"/>
    <col min="7183" max="7427" width="11.42578125" style="89"/>
    <col min="7428" max="7428" width="6.140625" style="89" customWidth="1"/>
    <col min="7429" max="7429" width="33.42578125" style="89" customWidth="1"/>
    <col min="7430" max="7431" width="25.5703125" style="89" customWidth="1"/>
    <col min="7432" max="7432" width="11.42578125" style="89" customWidth="1"/>
    <col min="7433" max="7433" width="16.140625" style="89" customWidth="1"/>
    <col min="7434" max="7434" width="13.42578125" style="89" customWidth="1"/>
    <col min="7435" max="7435" width="11.42578125" style="89" customWidth="1"/>
    <col min="7436" max="7436" width="20.5703125" style="89" customWidth="1"/>
    <col min="7437" max="7437" width="22.42578125" style="89" customWidth="1"/>
    <col min="7438" max="7438" width="2.5703125" style="89" customWidth="1"/>
    <col min="7439" max="7683" width="11.42578125" style="89"/>
    <col min="7684" max="7684" width="6.140625" style="89" customWidth="1"/>
    <col min="7685" max="7685" width="33.42578125" style="89" customWidth="1"/>
    <col min="7686" max="7687" width="25.5703125" style="89" customWidth="1"/>
    <col min="7688" max="7688" width="11.42578125" style="89" customWidth="1"/>
    <col min="7689" max="7689" width="16.140625" style="89" customWidth="1"/>
    <col min="7690" max="7690" width="13.42578125" style="89" customWidth="1"/>
    <col min="7691" max="7691" width="11.42578125" style="89" customWidth="1"/>
    <col min="7692" max="7692" width="20.5703125" style="89" customWidth="1"/>
    <col min="7693" max="7693" width="22.42578125" style="89" customWidth="1"/>
    <col min="7694" max="7694" width="2.5703125" style="89" customWidth="1"/>
    <col min="7695" max="7939" width="11.42578125" style="89"/>
    <col min="7940" max="7940" width="6.140625" style="89" customWidth="1"/>
    <col min="7941" max="7941" width="33.42578125" style="89" customWidth="1"/>
    <col min="7942" max="7943" width="25.5703125" style="89" customWidth="1"/>
    <col min="7944" max="7944" width="11.42578125" style="89" customWidth="1"/>
    <col min="7945" max="7945" width="16.140625" style="89" customWidth="1"/>
    <col min="7946" max="7946" width="13.42578125" style="89" customWidth="1"/>
    <col min="7947" max="7947" width="11.42578125" style="89" customWidth="1"/>
    <col min="7948" max="7948" width="20.5703125" style="89" customWidth="1"/>
    <col min="7949" max="7949" width="22.42578125" style="89" customWidth="1"/>
    <col min="7950" max="7950" width="2.5703125" style="89" customWidth="1"/>
    <col min="7951" max="8195" width="11.42578125" style="89"/>
    <col min="8196" max="8196" width="6.140625" style="89" customWidth="1"/>
    <col min="8197" max="8197" width="33.42578125" style="89" customWidth="1"/>
    <col min="8198" max="8199" width="25.5703125" style="89" customWidth="1"/>
    <col min="8200" max="8200" width="11.42578125" style="89" customWidth="1"/>
    <col min="8201" max="8201" width="16.140625" style="89" customWidth="1"/>
    <col min="8202" max="8202" width="13.42578125" style="89" customWidth="1"/>
    <col min="8203" max="8203" width="11.42578125" style="89" customWidth="1"/>
    <col min="8204" max="8204" width="20.5703125" style="89" customWidth="1"/>
    <col min="8205" max="8205" width="22.42578125" style="89" customWidth="1"/>
    <col min="8206" max="8206" width="2.5703125" style="89" customWidth="1"/>
    <col min="8207" max="8451" width="11.42578125" style="89"/>
    <col min="8452" max="8452" width="6.140625" style="89" customWidth="1"/>
    <col min="8453" max="8453" width="33.42578125" style="89" customWidth="1"/>
    <col min="8454" max="8455" width="25.5703125" style="89" customWidth="1"/>
    <col min="8456" max="8456" width="11.42578125" style="89" customWidth="1"/>
    <col min="8457" max="8457" width="16.140625" style="89" customWidth="1"/>
    <col min="8458" max="8458" width="13.42578125" style="89" customWidth="1"/>
    <col min="8459" max="8459" width="11.42578125" style="89" customWidth="1"/>
    <col min="8460" max="8460" width="20.5703125" style="89" customWidth="1"/>
    <col min="8461" max="8461" width="22.42578125" style="89" customWidth="1"/>
    <col min="8462" max="8462" width="2.5703125" style="89" customWidth="1"/>
    <col min="8463" max="8707" width="11.42578125" style="89"/>
    <col min="8708" max="8708" width="6.140625" style="89" customWidth="1"/>
    <col min="8709" max="8709" width="33.42578125" style="89" customWidth="1"/>
    <col min="8710" max="8711" width="25.5703125" style="89" customWidth="1"/>
    <col min="8712" max="8712" width="11.42578125" style="89" customWidth="1"/>
    <col min="8713" max="8713" width="16.140625" style="89" customWidth="1"/>
    <col min="8714" max="8714" width="13.42578125" style="89" customWidth="1"/>
    <col min="8715" max="8715" width="11.42578125" style="89" customWidth="1"/>
    <col min="8716" max="8716" width="20.5703125" style="89" customWidth="1"/>
    <col min="8717" max="8717" width="22.42578125" style="89" customWidth="1"/>
    <col min="8718" max="8718" width="2.5703125" style="89" customWidth="1"/>
    <col min="8719" max="8963" width="11.42578125" style="89"/>
    <col min="8964" max="8964" width="6.140625" style="89" customWidth="1"/>
    <col min="8965" max="8965" width="33.42578125" style="89" customWidth="1"/>
    <col min="8966" max="8967" width="25.5703125" style="89" customWidth="1"/>
    <col min="8968" max="8968" width="11.42578125" style="89" customWidth="1"/>
    <col min="8969" max="8969" width="16.140625" style="89" customWidth="1"/>
    <col min="8970" max="8970" width="13.42578125" style="89" customWidth="1"/>
    <col min="8971" max="8971" width="11.42578125" style="89" customWidth="1"/>
    <col min="8972" max="8972" width="20.5703125" style="89" customWidth="1"/>
    <col min="8973" max="8973" width="22.42578125" style="89" customWidth="1"/>
    <col min="8974" max="8974" width="2.5703125" style="89" customWidth="1"/>
    <col min="8975" max="9219" width="11.42578125" style="89"/>
    <col min="9220" max="9220" width="6.140625" style="89" customWidth="1"/>
    <col min="9221" max="9221" width="33.42578125" style="89" customWidth="1"/>
    <col min="9222" max="9223" width="25.5703125" style="89" customWidth="1"/>
    <col min="9224" max="9224" width="11.42578125" style="89" customWidth="1"/>
    <col min="9225" max="9225" width="16.140625" style="89" customWidth="1"/>
    <col min="9226" max="9226" width="13.42578125" style="89" customWidth="1"/>
    <col min="9227" max="9227" width="11.42578125" style="89" customWidth="1"/>
    <col min="9228" max="9228" width="20.5703125" style="89" customWidth="1"/>
    <col min="9229" max="9229" width="22.42578125" style="89" customWidth="1"/>
    <col min="9230" max="9230" width="2.5703125" style="89" customWidth="1"/>
    <col min="9231" max="9475" width="11.42578125" style="89"/>
    <col min="9476" max="9476" width="6.140625" style="89" customWidth="1"/>
    <col min="9477" max="9477" width="33.42578125" style="89" customWidth="1"/>
    <col min="9478" max="9479" width="25.5703125" style="89" customWidth="1"/>
    <col min="9480" max="9480" width="11.42578125" style="89" customWidth="1"/>
    <col min="9481" max="9481" width="16.140625" style="89" customWidth="1"/>
    <col min="9482" max="9482" width="13.42578125" style="89" customWidth="1"/>
    <col min="9483" max="9483" width="11.42578125" style="89" customWidth="1"/>
    <col min="9484" max="9484" width="20.5703125" style="89" customWidth="1"/>
    <col min="9485" max="9485" width="22.42578125" style="89" customWidth="1"/>
    <col min="9486" max="9486" width="2.5703125" style="89" customWidth="1"/>
    <col min="9487" max="9731" width="11.42578125" style="89"/>
    <col min="9732" max="9732" width="6.140625" style="89" customWidth="1"/>
    <col min="9733" max="9733" width="33.42578125" style="89" customWidth="1"/>
    <col min="9734" max="9735" width="25.5703125" style="89" customWidth="1"/>
    <col min="9736" max="9736" width="11.42578125" style="89" customWidth="1"/>
    <col min="9737" max="9737" width="16.140625" style="89" customWidth="1"/>
    <col min="9738" max="9738" width="13.42578125" style="89" customWidth="1"/>
    <col min="9739" max="9739" width="11.42578125" style="89" customWidth="1"/>
    <col min="9740" max="9740" width="20.5703125" style="89" customWidth="1"/>
    <col min="9741" max="9741" width="22.42578125" style="89" customWidth="1"/>
    <col min="9742" max="9742" width="2.5703125" style="89" customWidth="1"/>
    <col min="9743" max="9987" width="11.42578125" style="89"/>
    <col min="9988" max="9988" width="6.140625" style="89" customWidth="1"/>
    <col min="9989" max="9989" width="33.42578125" style="89" customWidth="1"/>
    <col min="9990" max="9991" width="25.5703125" style="89" customWidth="1"/>
    <col min="9992" max="9992" width="11.42578125" style="89" customWidth="1"/>
    <col min="9993" max="9993" width="16.140625" style="89" customWidth="1"/>
    <col min="9994" max="9994" width="13.42578125" style="89" customWidth="1"/>
    <col min="9995" max="9995" width="11.42578125" style="89" customWidth="1"/>
    <col min="9996" max="9996" width="20.5703125" style="89" customWidth="1"/>
    <col min="9997" max="9997" width="22.42578125" style="89" customWidth="1"/>
    <col min="9998" max="9998" width="2.5703125" style="89" customWidth="1"/>
    <col min="9999" max="10243" width="11.42578125" style="89"/>
    <col min="10244" max="10244" width="6.140625" style="89" customWidth="1"/>
    <col min="10245" max="10245" width="33.42578125" style="89" customWidth="1"/>
    <col min="10246" max="10247" width="25.5703125" style="89" customWidth="1"/>
    <col min="10248" max="10248" width="11.42578125" style="89" customWidth="1"/>
    <col min="10249" max="10249" width="16.140625" style="89" customWidth="1"/>
    <col min="10250" max="10250" width="13.42578125" style="89" customWidth="1"/>
    <col min="10251" max="10251" width="11.42578125" style="89" customWidth="1"/>
    <col min="10252" max="10252" width="20.5703125" style="89" customWidth="1"/>
    <col min="10253" max="10253" width="22.42578125" style="89" customWidth="1"/>
    <col min="10254" max="10254" width="2.5703125" style="89" customWidth="1"/>
    <col min="10255" max="10499" width="11.42578125" style="89"/>
    <col min="10500" max="10500" width="6.140625" style="89" customWidth="1"/>
    <col min="10501" max="10501" width="33.42578125" style="89" customWidth="1"/>
    <col min="10502" max="10503" width="25.5703125" style="89" customWidth="1"/>
    <col min="10504" max="10504" width="11.42578125" style="89" customWidth="1"/>
    <col min="10505" max="10505" width="16.140625" style="89" customWidth="1"/>
    <col min="10506" max="10506" width="13.42578125" style="89" customWidth="1"/>
    <col min="10507" max="10507" width="11.42578125" style="89" customWidth="1"/>
    <col min="10508" max="10508" width="20.5703125" style="89" customWidth="1"/>
    <col min="10509" max="10509" width="22.42578125" style="89" customWidth="1"/>
    <col min="10510" max="10510" width="2.5703125" style="89" customWidth="1"/>
    <col min="10511" max="10755" width="11.42578125" style="89"/>
    <col min="10756" max="10756" width="6.140625" style="89" customWidth="1"/>
    <col min="10757" max="10757" width="33.42578125" style="89" customWidth="1"/>
    <col min="10758" max="10759" width="25.5703125" style="89" customWidth="1"/>
    <col min="10760" max="10760" width="11.42578125" style="89" customWidth="1"/>
    <col min="10761" max="10761" width="16.140625" style="89" customWidth="1"/>
    <col min="10762" max="10762" width="13.42578125" style="89" customWidth="1"/>
    <col min="10763" max="10763" width="11.42578125" style="89" customWidth="1"/>
    <col min="10764" max="10764" width="20.5703125" style="89" customWidth="1"/>
    <col min="10765" max="10765" width="22.42578125" style="89" customWidth="1"/>
    <col min="10766" max="10766" width="2.5703125" style="89" customWidth="1"/>
    <col min="10767" max="11011" width="11.42578125" style="89"/>
    <col min="11012" max="11012" width="6.140625" style="89" customWidth="1"/>
    <col min="11013" max="11013" width="33.42578125" style="89" customWidth="1"/>
    <col min="11014" max="11015" width="25.5703125" style="89" customWidth="1"/>
    <col min="11016" max="11016" width="11.42578125" style="89" customWidth="1"/>
    <col min="11017" max="11017" width="16.140625" style="89" customWidth="1"/>
    <col min="11018" max="11018" width="13.42578125" style="89" customWidth="1"/>
    <col min="11019" max="11019" width="11.42578125" style="89" customWidth="1"/>
    <col min="11020" max="11020" width="20.5703125" style="89" customWidth="1"/>
    <col min="11021" max="11021" width="22.42578125" style="89" customWidth="1"/>
    <col min="11022" max="11022" width="2.5703125" style="89" customWidth="1"/>
    <col min="11023" max="11267" width="11.42578125" style="89"/>
    <col min="11268" max="11268" width="6.140625" style="89" customWidth="1"/>
    <col min="11269" max="11269" width="33.42578125" style="89" customWidth="1"/>
    <col min="11270" max="11271" width="25.5703125" style="89" customWidth="1"/>
    <col min="11272" max="11272" width="11.42578125" style="89" customWidth="1"/>
    <col min="11273" max="11273" width="16.140625" style="89" customWidth="1"/>
    <col min="11274" max="11274" width="13.42578125" style="89" customWidth="1"/>
    <col min="11275" max="11275" width="11.42578125" style="89" customWidth="1"/>
    <col min="11276" max="11276" width="20.5703125" style="89" customWidth="1"/>
    <col min="11277" max="11277" width="22.42578125" style="89" customWidth="1"/>
    <col min="11278" max="11278" width="2.5703125" style="89" customWidth="1"/>
    <col min="11279" max="11523" width="11.42578125" style="89"/>
    <col min="11524" max="11524" width="6.140625" style="89" customWidth="1"/>
    <col min="11525" max="11525" width="33.42578125" style="89" customWidth="1"/>
    <col min="11526" max="11527" width="25.5703125" style="89" customWidth="1"/>
    <col min="11528" max="11528" width="11.42578125" style="89" customWidth="1"/>
    <col min="11529" max="11529" width="16.140625" style="89" customWidth="1"/>
    <col min="11530" max="11530" width="13.42578125" style="89" customWidth="1"/>
    <col min="11531" max="11531" width="11.42578125" style="89" customWidth="1"/>
    <col min="11532" max="11532" width="20.5703125" style="89" customWidth="1"/>
    <col min="11533" max="11533" width="22.42578125" style="89" customWidth="1"/>
    <col min="11534" max="11534" width="2.5703125" style="89" customWidth="1"/>
    <col min="11535" max="11779" width="11.42578125" style="89"/>
    <col min="11780" max="11780" width="6.140625" style="89" customWidth="1"/>
    <col min="11781" max="11781" width="33.42578125" style="89" customWidth="1"/>
    <col min="11782" max="11783" width="25.5703125" style="89" customWidth="1"/>
    <col min="11784" max="11784" width="11.42578125" style="89" customWidth="1"/>
    <col min="11785" max="11785" width="16.140625" style="89" customWidth="1"/>
    <col min="11786" max="11786" width="13.42578125" style="89" customWidth="1"/>
    <col min="11787" max="11787" width="11.42578125" style="89" customWidth="1"/>
    <col min="11788" max="11788" width="20.5703125" style="89" customWidth="1"/>
    <col min="11789" max="11789" width="22.42578125" style="89" customWidth="1"/>
    <col min="11790" max="11790" width="2.5703125" style="89" customWidth="1"/>
    <col min="11791" max="12035" width="11.42578125" style="89"/>
    <col min="12036" max="12036" width="6.140625" style="89" customWidth="1"/>
    <col min="12037" max="12037" width="33.42578125" style="89" customWidth="1"/>
    <col min="12038" max="12039" width="25.5703125" style="89" customWidth="1"/>
    <col min="12040" max="12040" width="11.42578125" style="89" customWidth="1"/>
    <col min="12041" max="12041" width="16.140625" style="89" customWidth="1"/>
    <col min="12042" max="12042" width="13.42578125" style="89" customWidth="1"/>
    <col min="12043" max="12043" width="11.42578125" style="89" customWidth="1"/>
    <col min="12044" max="12044" width="20.5703125" style="89" customWidth="1"/>
    <col min="12045" max="12045" width="22.42578125" style="89" customWidth="1"/>
    <col min="12046" max="12046" width="2.5703125" style="89" customWidth="1"/>
    <col min="12047" max="12291" width="11.42578125" style="89"/>
    <col min="12292" max="12292" width="6.140625" style="89" customWidth="1"/>
    <col min="12293" max="12293" width="33.42578125" style="89" customWidth="1"/>
    <col min="12294" max="12295" width="25.5703125" style="89" customWidth="1"/>
    <col min="12296" max="12296" width="11.42578125" style="89" customWidth="1"/>
    <col min="12297" max="12297" width="16.140625" style="89" customWidth="1"/>
    <col min="12298" max="12298" width="13.42578125" style="89" customWidth="1"/>
    <col min="12299" max="12299" width="11.42578125" style="89" customWidth="1"/>
    <col min="12300" max="12300" width="20.5703125" style="89" customWidth="1"/>
    <col min="12301" max="12301" width="22.42578125" style="89" customWidth="1"/>
    <col min="12302" max="12302" width="2.5703125" style="89" customWidth="1"/>
    <col min="12303" max="12547" width="11.42578125" style="89"/>
    <col min="12548" max="12548" width="6.140625" style="89" customWidth="1"/>
    <col min="12549" max="12549" width="33.42578125" style="89" customWidth="1"/>
    <col min="12550" max="12551" width="25.5703125" style="89" customWidth="1"/>
    <col min="12552" max="12552" width="11.42578125" style="89" customWidth="1"/>
    <col min="12553" max="12553" width="16.140625" style="89" customWidth="1"/>
    <col min="12554" max="12554" width="13.42578125" style="89" customWidth="1"/>
    <col min="12555" max="12555" width="11.42578125" style="89" customWidth="1"/>
    <col min="12556" max="12556" width="20.5703125" style="89" customWidth="1"/>
    <col min="12557" max="12557" width="22.42578125" style="89" customWidth="1"/>
    <col min="12558" max="12558" width="2.5703125" style="89" customWidth="1"/>
    <col min="12559" max="12803" width="11.42578125" style="89"/>
    <col min="12804" max="12804" width="6.140625" style="89" customWidth="1"/>
    <col min="12805" max="12805" width="33.42578125" style="89" customWidth="1"/>
    <col min="12806" max="12807" width="25.5703125" style="89" customWidth="1"/>
    <col min="12808" max="12808" width="11.42578125" style="89" customWidth="1"/>
    <col min="12809" max="12809" width="16.140625" style="89" customWidth="1"/>
    <col min="12810" max="12810" width="13.42578125" style="89" customWidth="1"/>
    <col min="12811" max="12811" width="11.42578125" style="89" customWidth="1"/>
    <col min="12812" max="12812" width="20.5703125" style="89" customWidth="1"/>
    <col min="12813" max="12813" width="22.42578125" style="89" customWidth="1"/>
    <col min="12814" max="12814" width="2.5703125" style="89" customWidth="1"/>
    <col min="12815" max="13059" width="11.42578125" style="89"/>
    <col min="13060" max="13060" width="6.140625" style="89" customWidth="1"/>
    <col min="13061" max="13061" width="33.42578125" style="89" customWidth="1"/>
    <col min="13062" max="13063" width="25.5703125" style="89" customWidth="1"/>
    <col min="13064" max="13064" width="11.42578125" style="89" customWidth="1"/>
    <col min="13065" max="13065" width="16.140625" style="89" customWidth="1"/>
    <col min="13066" max="13066" width="13.42578125" style="89" customWidth="1"/>
    <col min="13067" max="13067" width="11.42578125" style="89" customWidth="1"/>
    <col min="13068" max="13068" width="20.5703125" style="89" customWidth="1"/>
    <col min="13069" max="13069" width="22.42578125" style="89" customWidth="1"/>
    <col min="13070" max="13070" width="2.5703125" style="89" customWidth="1"/>
    <col min="13071" max="13315" width="11.42578125" style="89"/>
    <col min="13316" max="13316" width="6.140625" style="89" customWidth="1"/>
    <col min="13317" max="13317" width="33.42578125" style="89" customWidth="1"/>
    <col min="13318" max="13319" width="25.5703125" style="89" customWidth="1"/>
    <col min="13320" max="13320" width="11.42578125" style="89" customWidth="1"/>
    <col min="13321" max="13321" width="16.140625" style="89" customWidth="1"/>
    <col min="13322" max="13322" width="13.42578125" style="89" customWidth="1"/>
    <col min="13323" max="13323" width="11.42578125" style="89" customWidth="1"/>
    <col min="13324" max="13324" width="20.5703125" style="89" customWidth="1"/>
    <col min="13325" max="13325" width="22.42578125" style="89" customWidth="1"/>
    <col min="13326" max="13326" width="2.5703125" style="89" customWidth="1"/>
    <col min="13327" max="13571" width="11.42578125" style="89"/>
    <col min="13572" max="13572" width="6.140625" style="89" customWidth="1"/>
    <col min="13573" max="13573" width="33.42578125" style="89" customWidth="1"/>
    <col min="13574" max="13575" width="25.5703125" style="89" customWidth="1"/>
    <col min="13576" max="13576" width="11.42578125" style="89" customWidth="1"/>
    <col min="13577" max="13577" width="16.140625" style="89" customWidth="1"/>
    <col min="13578" max="13578" width="13.42578125" style="89" customWidth="1"/>
    <col min="13579" max="13579" width="11.42578125" style="89" customWidth="1"/>
    <col min="13580" max="13580" width="20.5703125" style="89" customWidth="1"/>
    <col min="13581" max="13581" width="22.42578125" style="89" customWidth="1"/>
    <col min="13582" max="13582" width="2.5703125" style="89" customWidth="1"/>
    <col min="13583" max="13827" width="11.42578125" style="89"/>
    <col min="13828" max="13828" width="6.140625" style="89" customWidth="1"/>
    <col min="13829" max="13829" width="33.42578125" style="89" customWidth="1"/>
    <col min="13830" max="13831" width="25.5703125" style="89" customWidth="1"/>
    <col min="13832" max="13832" width="11.42578125" style="89" customWidth="1"/>
    <col min="13833" max="13833" width="16.140625" style="89" customWidth="1"/>
    <col min="13834" max="13834" width="13.42578125" style="89" customWidth="1"/>
    <col min="13835" max="13835" width="11.42578125" style="89" customWidth="1"/>
    <col min="13836" max="13836" width="20.5703125" style="89" customWidth="1"/>
    <col min="13837" max="13837" width="22.42578125" style="89" customWidth="1"/>
    <col min="13838" max="13838" width="2.5703125" style="89" customWidth="1"/>
    <col min="13839" max="14083" width="11.42578125" style="89"/>
    <col min="14084" max="14084" width="6.140625" style="89" customWidth="1"/>
    <col min="14085" max="14085" width="33.42578125" style="89" customWidth="1"/>
    <col min="14086" max="14087" width="25.5703125" style="89" customWidth="1"/>
    <col min="14088" max="14088" width="11.42578125" style="89" customWidth="1"/>
    <col min="14089" max="14089" width="16.140625" style="89" customWidth="1"/>
    <col min="14090" max="14090" width="13.42578125" style="89" customWidth="1"/>
    <col min="14091" max="14091" width="11.42578125" style="89" customWidth="1"/>
    <col min="14092" max="14092" width="20.5703125" style="89" customWidth="1"/>
    <col min="14093" max="14093" width="22.42578125" style="89" customWidth="1"/>
    <col min="14094" max="14094" width="2.5703125" style="89" customWidth="1"/>
    <col min="14095" max="14339" width="11.42578125" style="89"/>
    <col min="14340" max="14340" width="6.140625" style="89" customWidth="1"/>
    <col min="14341" max="14341" width="33.42578125" style="89" customWidth="1"/>
    <col min="14342" max="14343" width="25.5703125" style="89" customWidth="1"/>
    <col min="14344" max="14344" width="11.42578125" style="89" customWidth="1"/>
    <col min="14345" max="14345" width="16.140625" style="89" customWidth="1"/>
    <col min="14346" max="14346" width="13.42578125" style="89" customWidth="1"/>
    <col min="14347" max="14347" width="11.42578125" style="89" customWidth="1"/>
    <col min="14348" max="14348" width="20.5703125" style="89" customWidth="1"/>
    <col min="14349" max="14349" width="22.42578125" style="89" customWidth="1"/>
    <col min="14350" max="14350" width="2.5703125" style="89" customWidth="1"/>
    <col min="14351" max="14595" width="11.42578125" style="89"/>
    <col min="14596" max="14596" width="6.140625" style="89" customWidth="1"/>
    <col min="14597" max="14597" width="33.42578125" style="89" customWidth="1"/>
    <col min="14598" max="14599" width="25.5703125" style="89" customWidth="1"/>
    <col min="14600" max="14600" width="11.42578125" style="89" customWidth="1"/>
    <col min="14601" max="14601" width="16.140625" style="89" customWidth="1"/>
    <col min="14602" max="14602" width="13.42578125" style="89" customWidth="1"/>
    <col min="14603" max="14603" width="11.42578125" style="89" customWidth="1"/>
    <col min="14604" max="14604" width="20.5703125" style="89" customWidth="1"/>
    <col min="14605" max="14605" width="22.42578125" style="89" customWidth="1"/>
    <col min="14606" max="14606" width="2.5703125" style="89" customWidth="1"/>
    <col min="14607" max="14851" width="11.42578125" style="89"/>
    <col min="14852" max="14852" width="6.140625" style="89" customWidth="1"/>
    <col min="14853" max="14853" width="33.42578125" style="89" customWidth="1"/>
    <col min="14854" max="14855" width="25.5703125" style="89" customWidth="1"/>
    <col min="14856" max="14856" width="11.42578125" style="89" customWidth="1"/>
    <col min="14857" max="14857" width="16.140625" style="89" customWidth="1"/>
    <col min="14858" max="14858" width="13.42578125" style="89" customWidth="1"/>
    <col min="14859" max="14859" width="11.42578125" style="89" customWidth="1"/>
    <col min="14860" max="14860" width="20.5703125" style="89" customWidth="1"/>
    <col min="14861" max="14861" width="22.42578125" style="89" customWidth="1"/>
    <col min="14862" max="14862" width="2.5703125" style="89" customWidth="1"/>
    <col min="14863" max="15107" width="11.42578125" style="89"/>
    <col min="15108" max="15108" width="6.140625" style="89" customWidth="1"/>
    <col min="15109" max="15109" width="33.42578125" style="89" customWidth="1"/>
    <col min="15110" max="15111" width="25.5703125" style="89" customWidth="1"/>
    <col min="15112" max="15112" width="11.42578125" style="89" customWidth="1"/>
    <col min="15113" max="15113" width="16.140625" style="89" customWidth="1"/>
    <col min="15114" max="15114" width="13.42578125" style="89" customWidth="1"/>
    <col min="15115" max="15115" width="11.42578125" style="89" customWidth="1"/>
    <col min="15116" max="15116" width="20.5703125" style="89" customWidth="1"/>
    <col min="15117" max="15117" width="22.42578125" style="89" customWidth="1"/>
    <col min="15118" max="15118" width="2.5703125" style="89" customWidth="1"/>
    <col min="15119" max="15363" width="11.42578125" style="89"/>
    <col min="15364" max="15364" width="6.140625" style="89" customWidth="1"/>
    <col min="15365" max="15365" width="33.42578125" style="89" customWidth="1"/>
    <col min="15366" max="15367" width="25.5703125" style="89" customWidth="1"/>
    <col min="15368" max="15368" width="11.42578125" style="89" customWidth="1"/>
    <col min="15369" max="15369" width="16.140625" style="89" customWidth="1"/>
    <col min="15370" max="15370" width="13.42578125" style="89" customWidth="1"/>
    <col min="15371" max="15371" width="11.42578125" style="89" customWidth="1"/>
    <col min="15372" max="15372" width="20.5703125" style="89" customWidth="1"/>
    <col min="15373" max="15373" width="22.42578125" style="89" customWidth="1"/>
    <col min="15374" max="15374" width="2.5703125" style="89" customWidth="1"/>
    <col min="15375" max="15619" width="11.42578125" style="89"/>
    <col min="15620" max="15620" width="6.140625" style="89" customWidth="1"/>
    <col min="15621" max="15621" width="33.42578125" style="89" customWidth="1"/>
    <col min="15622" max="15623" width="25.5703125" style="89" customWidth="1"/>
    <col min="15624" max="15624" width="11.42578125" style="89" customWidth="1"/>
    <col min="15625" max="15625" width="16.140625" style="89" customWidth="1"/>
    <col min="15626" max="15626" width="13.42578125" style="89" customWidth="1"/>
    <col min="15627" max="15627" width="11.42578125" style="89" customWidth="1"/>
    <col min="15628" max="15628" width="20.5703125" style="89" customWidth="1"/>
    <col min="15629" max="15629" width="22.42578125" style="89" customWidth="1"/>
    <col min="15630" max="15630" width="2.5703125" style="89" customWidth="1"/>
    <col min="15631" max="15875" width="11.42578125" style="89"/>
    <col min="15876" max="15876" width="6.140625" style="89" customWidth="1"/>
    <col min="15877" max="15877" width="33.42578125" style="89" customWidth="1"/>
    <col min="15878" max="15879" width="25.5703125" style="89" customWidth="1"/>
    <col min="15880" max="15880" width="11.42578125" style="89" customWidth="1"/>
    <col min="15881" max="15881" width="16.140625" style="89" customWidth="1"/>
    <col min="15882" max="15882" width="13.42578125" style="89" customWidth="1"/>
    <col min="15883" max="15883" width="11.42578125" style="89" customWidth="1"/>
    <col min="15884" max="15884" width="20.5703125" style="89" customWidth="1"/>
    <col min="15885" max="15885" width="22.42578125" style="89" customWidth="1"/>
    <col min="15886" max="15886" width="2.5703125" style="89" customWidth="1"/>
    <col min="15887" max="16131" width="11.42578125" style="89"/>
    <col min="16132" max="16132" width="6.140625" style="89" customWidth="1"/>
    <col min="16133" max="16133" width="33.42578125" style="89" customWidth="1"/>
    <col min="16134" max="16135" width="25.5703125" style="89" customWidth="1"/>
    <col min="16136" max="16136" width="11.42578125" style="89" customWidth="1"/>
    <col min="16137" max="16137" width="16.140625" style="89" customWidth="1"/>
    <col min="16138" max="16138" width="13.42578125" style="89" customWidth="1"/>
    <col min="16139" max="16139" width="11.42578125" style="89" customWidth="1"/>
    <col min="16140" max="16140" width="20.5703125" style="89" customWidth="1"/>
    <col min="16141" max="16141" width="22.42578125" style="89" customWidth="1"/>
    <col min="16142" max="16142" width="2.5703125" style="89" customWidth="1"/>
    <col min="16143" max="16384" width="11.42578125" style="89"/>
  </cols>
  <sheetData>
    <row r="1" spans="1:135" s="535" customFormat="1" ht="9" customHeight="1" x14ac:dyDescent="0.25">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25">
      <c r="A2" s="13"/>
      <c r="B2" s="2411" t="s">
        <v>1737</v>
      </c>
      <c r="C2" s="2411"/>
      <c r="D2" s="2411"/>
      <c r="E2" s="2411"/>
      <c r="F2" s="2411"/>
      <c r="G2" s="2411"/>
      <c r="H2" s="2411"/>
      <c r="I2" s="2411"/>
      <c r="J2" s="2411"/>
      <c r="K2" s="2411"/>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411"/>
      <c r="C3" s="2411"/>
      <c r="D3" s="2411"/>
      <c r="E3" s="2411"/>
      <c r="F3" s="2411"/>
      <c r="G3" s="2411"/>
      <c r="H3" s="2411"/>
      <c r="I3" s="2411"/>
      <c r="J3" s="2411"/>
      <c r="K3" s="2411"/>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25">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25">
      <c r="A5" s="13"/>
      <c r="B5" s="2412" t="s">
        <v>645</v>
      </c>
      <c r="C5" s="2412"/>
      <c r="D5" s="2412"/>
      <c r="E5" s="2412"/>
      <c r="F5" s="2412"/>
      <c r="G5" s="2412"/>
      <c r="H5" s="2412"/>
      <c r="I5" s="2412"/>
      <c r="J5" s="2412"/>
      <c r="K5" s="2412"/>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25">
      <c r="A6" s="13"/>
      <c r="B6" s="1719" t="s">
        <v>17</v>
      </c>
      <c r="C6" s="2088">
        <f>AGROPECUARIO!C6</f>
        <v>0</v>
      </c>
      <c r="D6" s="2088"/>
      <c r="E6" s="1720" t="s">
        <v>16</v>
      </c>
      <c r="F6" s="2384">
        <f>RESIDUOS!E6</f>
        <v>0</v>
      </c>
      <c r="G6" s="2384"/>
      <c r="H6" s="2384"/>
      <c r="I6" s="2384"/>
      <c r="J6" s="2384"/>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25">
      <c r="A7" s="13"/>
      <c r="B7" s="1719" t="s">
        <v>646</v>
      </c>
      <c r="C7" s="2088">
        <f>AGROPECUARIO!C7</f>
        <v>0</v>
      </c>
      <c r="D7" s="2088"/>
      <c r="E7" s="1720" t="s">
        <v>17</v>
      </c>
      <c r="F7" s="2384">
        <f>'CAMBIO DE USO DE LA TIERRA'!F7:K7</f>
        <v>0</v>
      </c>
      <c r="G7" s="2384"/>
      <c r="H7" s="2384"/>
      <c r="I7" s="2384"/>
      <c r="J7" s="2384"/>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9" t="s">
        <v>18</v>
      </c>
      <c r="C8" s="2088">
        <f>AGROPECUARIO!C8</f>
        <v>0</v>
      </c>
      <c r="D8" s="2088"/>
      <c r="E8" s="1720" t="s">
        <v>19</v>
      </c>
      <c r="F8" s="2384">
        <f>'CAMBIO DE USO DE LA TIERRA'!F8:K8</f>
        <v>0</v>
      </c>
      <c r="G8" s="2384"/>
      <c r="H8" s="2384"/>
      <c r="I8" s="2384"/>
      <c r="J8" s="2384"/>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9" t="s">
        <v>20</v>
      </c>
      <c r="C9" s="2088">
        <f>AGROPECUARIO!C9</f>
        <v>0</v>
      </c>
      <c r="D9" s="2088"/>
      <c r="E9" s="1720" t="s">
        <v>21</v>
      </c>
      <c r="F9" s="2384">
        <f>'CAMBIO DE USO DE LA TIERRA'!F9:K9</f>
        <v>0</v>
      </c>
      <c r="G9" s="2384"/>
      <c r="H9" s="2384"/>
      <c r="I9" s="2384"/>
      <c r="J9" s="2384"/>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9" t="s">
        <v>121</v>
      </c>
      <c r="C10" s="2088">
        <f>AGROPECUARIO!C10</f>
        <v>0</v>
      </c>
      <c r="D10" s="2088"/>
      <c r="E10" s="1720" t="s">
        <v>22</v>
      </c>
      <c r="F10" s="2384">
        <f>'CAMBIO DE USO DE LA TIERRA'!F10:K10</f>
        <v>0</v>
      </c>
      <c r="G10" s="2384"/>
      <c r="H10" s="2384"/>
      <c r="I10" s="2384"/>
      <c r="J10" s="2384"/>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
      <c r="A11" s="880"/>
      <c r="B11" s="533"/>
      <c r="C11" s="2377"/>
      <c r="D11" s="2377"/>
      <c r="E11" s="2377"/>
      <c r="F11" s="2377"/>
      <c r="G11" s="2377"/>
      <c r="H11" s="963"/>
      <c r="I11" s="963"/>
      <c r="J11" s="534"/>
      <c r="K11" s="533"/>
      <c r="L11" s="14"/>
      <c r="M11" s="532"/>
      <c r="N11" s="532"/>
      <c r="O11" s="532"/>
      <c r="P11" s="532"/>
      <c r="Q11" s="532"/>
      <c r="R11" s="532"/>
      <c r="S11" s="532"/>
      <c r="T11" s="532"/>
      <c r="U11" s="532"/>
      <c r="V11" s="532"/>
      <c r="W11" s="532"/>
      <c r="X11" s="532"/>
      <c r="Y11" s="532"/>
      <c r="Z11" s="532"/>
      <c r="AA11" s="2420"/>
      <c r="AB11" s="2420"/>
      <c r="AC11" s="2420"/>
      <c r="AD11" s="2420"/>
      <c r="AE11" s="2420"/>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25">
      <c r="A12" s="880"/>
      <c r="B12" s="2448" t="s">
        <v>1734</v>
      </c>
      <c r="C12" s="2449"/>
      <c r="D12" s="2449"/>
      <c r="E12" s="2449"/>
      <c r="F12" s="2449"/>
      <c r="G12" s="2449"/>
      <c r="H12" s="2449"/>
      <c r="I12" s="2450"/>
      <c r="J12" s="119"/>
      <c r="K12" s="120"/>
      <c r="L12" s="2477" t="s">
        <v>668</v>
      </c>
      <c r="M12" s="2477"/>
      <c r="N12" s="2477"/>
      <c r="O12" s="1721">
        <v>594.69299999999998</v>
      </c>
      <c r="P12" s="1587">
        <v>5.2299999999999999E-2</v>
      </c>
      <c r="Q12" s="119"/>
      <c r="R12" s="119"/>
      <c r="S12" s="119"/>
      <c r="T12" s="119"/>
      <c r="U12" s="119"/>
      <c r="V12" s="119"/>
      <c r="W12" s="119"/>
      <c r="X12" s="119"/>
      <c r="Y12" s="2430" t="s">
        <v>669</v>
      </c>
      <c r="Z12" s="2430"/>
      <c r="AA12" s="2430"/>
      <c r="AB12" s="2430"/>
      <c r="AC12" s="2430"/>
      <c r="AD12" s="2430"/>
      <c r="AE12" s="2430"/>
      <c r="AF12" s="2430"/>
      <c r="AG12" s="2430"/>
      <c r="AH12" s="2430"/>
      <c r="AI12" s="2430"/>
      <c r="AJ12" s="2430"/>
      <c r="AK12" s="119"/>
      <c r="AL12" s="119"/>
      <c r="AM12" s="2429"/>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45" customHeight="1" x14ac:dyDescent="0.25">
      <c r="A13" s="880"/>
      <c r="B13" s="2478" t="s">
        <v>1697</v>
      </c>
      <c r="C13" s="2413"/>
      <c r="D13" s="2413"/>
      <c r="E13" s="2413"/>
      <c r="F13" s="2413"/>
      <c r="G13" s="2413"/>
      <c r="H13" s="2413"/>
      <c r="I13" s="2414"/>
      <c r="J13" s="627"/>
      <c r="K13" s="1724"/>
      <c r="L13" s="2477" t="s">
        <v>670</v>
      </c>
      <c r="M13" s="2477"/>
      <c r="N13" s="2477"/>
      <c r="O13" s="1721">
        <v>353.22399999999999</v>
      </c>
      <c r="P13" s="1587">
        <v>3.1E-2</v>
      </c>
      <c r="Q13" s="119"/>
      <c r="R13" s="119"/>
      <c r="S13" s="119"/>
      <c r="T13" s="119"/>
      <c r="U13" s="119"/>
      <c r="V13" s="119"/>
      <c r="W13" s="119"/>
      <c r="X13" s="119"/>
      <c r="Y13" s="2423" t="s">
        <v>671</v>
      </c>
      <c r="Z13" s="2423"/>
      <c r="AA13" s="2423"/>
      <c r="AB13" s="2423"/>
      <c r="AC13" s="2423"/>
      <c r="AD13" s="2423"/>
      <c r="AE13" s="2423"/>
      <c r="AF13" s="2423"/>
      <c r="AG13" s="2423"/>
      <c r="AH13" s="2423"/>
      <c r="AI13" s="2423"/>
      <c r="AJ13" s="2423"/>
      <c r="AK13" s="119"/>
      <c r="AL13" s="119"/>
      <c r="AM13" s="2429"/>
      <c r="AN13" s="2401" t="s">
        <v>672</v>
      </c>
      <c r="AO13" s="2401"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5" customHeight="1" x14ac:dyDescent="0.25">
      <c r="A14" s="880"/>
      <c r="B14" s="2417" t="s">
        <v>680</v>
      </c>
      <c r="C14" s="2447" t="s">
        <v>1193</v>
      </c>
      <c r="D14" s="566" t="s">
        <v>1619</v>
      </c>
      <c r="E14" s="967" t="s">
        <v>674</v>
      </c>
      <c r="F14" s="967" t="s">
        <v>1209</v>
      </c>
      <c r="G14" s="566" t="s">
        <v>1190</v>
      </c>
      <c r="H14" s="967" t="s">
        <v>1191</v>
      </c>
      <c r="I14" s="1583" t="s">
        <v>1214</v>
      </c>
      <c r="J14" s="119"/>
      <c r="K14" s="1724"/>
      <c r="L14" s="2477" t="s">
        <v>675</v>
      </c>
      <c r="M14" s="2477"/>
      <c r="N14" s="2477"/>
      <c r="O14" s="1721">
        <v>8398.1149999999998</v>
      </c>
      <c r="P14" s="1587">
        <v>0.7349</v>
      </c>
      <c r="Q14" s="119"/>
      <c r="R14" s="119"/>
      <c r="S14" s="119"/>
      <c r="T14" s="119"/>
      <c r="U14" s="119"/>
      <c r="V14" s="119"/>
      <c r="W14" s="119"/>
      <c r="X14" s="119"/>
      <c r="Y14" s="2426" t="s">
        <v>676</v>
      </c>
      <c r="Z14" s="2426"/>
      <c r="AA14" s="2426"/>
      <c r="AB14" s="2426"/>
      <c r="AC14" s="2426"/>
      <c r="AD14" s="2426"/>
      <c r="AE14" s="2426"/>
      <c r="AF14" s="2426"/>
      <c r="AG14" s="2426"/>
      <c r="AH14" s="2426"/>
      <c r="AI14" s="2426"/>
      <c r="AJ14" s="2426"/>
      <c r="AK14" s="119"/>
      <c r="AL14" s="119"/>
      <c r="AM14" s="2429"/>
      <c r="AN14" s="2401"/>
      <c r="AO14" s="2401"/>
      <c r="AP14" s="1588" t="s">
        <v>664</v>
      </c>
      <c r="AQ14" s="1589">
        <v>1.2</v>
      </c>
      <c r="AR14" s="1589">
        <v>1.1000000000000001</v>
      </c>
      <c r="AS14" s="119"/>
      <c r="AT14" s="119"/>
      <c r="AU14" s="119"/>
      <c r="AV14" s="119"/>
      <c r="AW14" s="119"/>
      <c r="AX14" s="119"/>
      <c r="BK14" s="888"/>
      <c r="BL14" s="2407" t="s">
        <v>1805</v>
      </c>
      <c r="BM14" s="2407"/>
      <c r="BN14" s="2407"/>
      <c r="BO14" s="2407"/>
      <c r="BP14" s="2407"/>
      <c r="BQ14" s="2407"/>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25">
      <c r="A15" s="880"/>
      <c r="B15" s="2418"/>
      <c r="C15" s="2447"/>
      <c r="D15" s="566" t="s">
        <v>1620</v>
      </c>
      <c r="E15" s="1725" t="s">
        <v>677</v>
      </c>
      <c r="F15" s="1725" t="s">
        <v>1211</v>
      </c>
      <c r="G15" s="1726" t="s">
        <v>1278</v>
      </c>
      <c r="H15" s="1726" t="s">
        <v>1192</v>
      </c>
      <c r="I15" s="1598" t="s">
        <v>662</v>
      </c>
      <c r="J15" s="119"/>
      <c r="K15" s="1724"/>
      <c r="L15" s="2477" t="s">
        <v>678</v>
      </c>
      <c r="M15" s="2477"/>
      <c r="N15" s="2477"/>
      <c r="O15" s="1727">
        <v>41.771000000000001</v>
      </c>
      <c r="P15" s="1587">
        <v>3.7000000000000002E-3</v>
      </c>
      <c r="Q15" s="119"/>
      <c r="R15" s="119"/>
      <c r="S15" s="119"/>
      <c r="T15" s="119"/>
      <c r="U15" s="119"/>
      <c r="V15" s="119"/>
      <c r="W15" s="119"/>
      <c r="X15" s="119"/>
      <c r="Y15" s="2426" t="s">
        <v>679</v>
      </c>
      <c r="Z15" s="2426"/>
      <c r="AA15" s="2426"/>
      <c r="AB15" s="2426"/>
      <c r="AC15" s="2426"/>
      <c r="AD15" s="2426"/>
      <c r="AE15" s="2426"/>
      <c r="AF15" s="2426"/>
      <c r="AG15" s="2426"/>
      <c r="AH15" s="2426"/>
      <c r="AI15" s="2426"/>
      <c r="AJ15" s="2426"/>
      <c r="AK15" s="119"/>
      <c r="AL15" s="119"/>
      <c r="AM15" s="2429"/>
      <c r="AN15" s="2401"/>
      <c r="AO15" s="2401"/>
      <c r="AP15" s="1588" t="s">
        <v>666</v>
      </c>
      <c r="AQ15" s="1589">
        <v>4</v>
      </c>
      <c r="AR15" s="1589">
        <v>1.3</v>
      </c>
      <c r="AS15" s="119"/>
      <c r="AT15" s="119"/>
      <c r="AU15" s="119"/>
      <c r="AV15" s="119"/>
      <c r="AW15" s="119"/>
      <c r="AX15" s="119"/>
      <c r="BK15" s="888"/>
      <c r="BL15" s="2408"/>
      <c r="BM15" s="2408"/>
      <c r="BN15" s="2408"/>
      <c r="BO15" s="2408"/>
      <c r="BP15" s="2408"/>
      <c r="BQ15" s="2408"/>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25">
      <c r="A16" s="880"/>
      <c r="B16" s="2418"/>
      <c r="C16" s="2413" t="s">
        <v>1617</v>
      </c>
      <c r="D16" s="2413"/>
      <c r="E16" s="2413"/>
      <c r="F16" s="2413"/>
      <c r="G16" s="2413"/>
      <c r="H16" s="2413"/>
      <c r="I16" s="2414"/>
      <c r="J16" s="117"/>
      <c r="K16" s="1724"/>
      <c r="L16" s="2477" t="s">
        <v>681</v>
      </c>
      <c r="M16" s="2477"/>
      <c r="N16" s="2477"/>
      <c r="O16" s="1727">
        <v>64.733999999999995</v>
      </c>
      <c r="P16" s="1587">
        <v>5.7000000000000002E-3</v>
      </c>
      <c r="Q16" s="117"/>
      <c r="R16" s="117"/>
      <c r="S16" s="117"/>
      <c r="T16" s="117"/>
      <c r="U16" s="117"/>
      <c r="V16" s="117"/>
      <c r="W16" s="117"/>
      <c r="X16" s="117"/>
      <c r="Y16" s="2402" t="s">
        <v>682</v>
      </c>
      <c r="Z16" s="2402"/>
      <c r="AA16" s="2402"/>
      <c r="AB16" s="2402"/>
      <c r="AC16" s="2402"/>
      <c r="AD16" s="2402"/>
      <c r="AE16" s="2402"/>
      <c r="AF16" s="2402"/>
      <c r="AG16" s="2402"/>
      <c r="AH16" s="2402"/>
      <c r="AI16" s="2402"/>
      <c r="AJ16" s="2402"/>
      <c r="AK16" s="117"/>
      <c r="AL16" s="117"/>
      <c r="AM16" s="2429"/>
      <c r="AN16" s="2428" t="s">
        <v>667</v>
      </c>
      <c r="AO16" s="2401" t="s">
        <v>673</v>
      </c>
      <c r="AP16" s="1620" t="s">
        <v>663</v>
      </c>
      <c r="AQ16" s="1621">
        <v>3.4</v>
      </c>
      <c r="AR16" s="1621">
        <v>1.5</v>
      </c>
      <c r="AS16" s="117"/>
      <c r="AT16" s="117"/>
      <c r="AU16" s="117"/>
      <c r="AV16" s="117"/>
      <c r="AW16" s="117"/>
      <c r="AX16" s="117"/>
      <c r="BK16" s="888"/>
      <c r="BL16" s="2406" t="s">
        <v>696</v>
      </c>
      <c r="BM16" s="2406"/>
      <c r="BN16" s="2406"/>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25">
      <c r="A17" s="880"/>
      <c r="B17" s="2418"/>
      <c r="C17" s="570" t="s">
        <v>1426</v>
      </c>
      <c r="D17" s="1729" t="s">
        <v>1814</v>
      </c>
      <c r="E17" s="570">
        <v>3.5</v>
      </c>
      <c r="F17" s="1730">
        <f>IFERROR(VLOOKUP(C17,'Supuestos FE TP'!$C$36:$G$167,5,FALSE),0)</f>
        <v>8.6545800000000028</v>
      </c>
      <c r="G17" s="1731">
        <f>(E17*F17)*-1</f>
        <v>-30.29103000000001</v>
      </c>
      <c r="H17" s="1732">
        <f>G17*(44/12)</f>
        <v>-111.06711000000003</v>
      </c>
      <c r="I17" s="1003" t="e">
        <f t="shared" ref="I17:I23" si="0">IF(E17&gt;0,VLOOKUP($C17,$AV$102:$BF$132,10,FALSE),0)</f>
        <v>#N/A</v>
      </c>
      <c r="J17" s="15" t="e">
        <f t="shared" ref="J17:J85" si="1">(H17*I17)^2</f>
        <v>#N/A</v>
      </c>
      <c r="K17" s="1724"/>
      <c r="L17" s="2477" t="s">
        <v>683</v>
      </c>
      <c r="M17" s="2477"/>
      <c r="N17" s="2477"/>
      <c r="O17" s="1727">
        <v>75.983000000000004</v>
      </c>
      <c r="P17" s="1587">
        <v>6.7000000000000002E-3</v>
      </c>
      <c r="Q17" s="117"/>
      <c r="R17" s="117"/>
      <c r="S17" s="117"/>
      <c r="T17" s="117"/>
      <c r="U17" s="117"/>
      <c r="V17" s="117"/>
      <c r="W17" s="117"/>
      <c r="X17" s="117"/>
      <c r="Y17" s="1605" t="s">
        <v>665</v>
      </c>
      <c r="Z17" s="2401"/>
      <c r="AA17" s="2401"/>
      <c r="AB17" s="1588"/>
      <c r="AC17" s="2401"/>
      <c r="AD17" s="2401"/>
      <c r="AE17" s="2401"/>
      <c r="AF17" s="2401"/>
      <c r="AG17" s="1588"/>
      <c r="AH17" s="2401"/>
      <c r="AI17" s="2401"/>
      <c r="AJ17" s="1588"/>
      <c r="AK17" s="117"/>
      <c r="AL17" s="117"/>
      <c r="AM17" s="2429"/>
      <c r="AN17" s="2428"/>
      <c r="AO17" s="2401"/>
      <c r="AP17" s="1588" t="s">
        <v>664</v>
      </c>
      <c r="AQ17" s="1589">
        <v>2</v>
      </c>
      <c r="AR17" s="1589">
        <v>1.3</v>
      </c>
      <c r="AS17" s="117"/>
      <c r="AT17" s="117"/>
      <c r="AU17" s="117"/>
      <c r="AV17" s="117"/>
      <c r="AW17" s="117"/>
      <c r="AX17" s="117"/>
      <c r="BK17" s="884"/>
      <c r="BL17" s="2246" t="s">
        <v>1656</v>
      </c>
      <c r="BM17" s="2246"/>
      <c r="BN17" s="2246"/>
      <c r="BO17" s="1590" t="s">
        <v>1701</v>
      </c>
      <c r="BP17" s="1591" t="s">
        <v>1702</v>
      </c>
      <c r="BQ17" s="1590" t="s">
        <v>1703</v>
      </c>
    </row>
    <row r="18" spans="1:97" ht="15" customHeight="1" x14ac:dyDescent="0.25">
      <c r="A18" s="880"/>
      <c r="B18" s="2418"/>
      <c r="C18" s="570" t="s">
        <v>869</v>
      </c>
      <c r="D18" s="1729" t="s">
        <v>1814</v>
      </c>
      <c r="E18" s="570">
        <v>16.899999999999999</v>
      </c>
      <c r="F18" s="1730">
        <f>IFERROR(VLOOKUP(C18,'Supuestos FE TP'!$C$36:$G$167,5,FALSE),0)</f>
        <v>6.9586319999999988</v>
      </c>
      <c r="G18" s="1731">
        <f t="shared" ref="G18:G23" si="2">(E18*F18)*-1</f>
        <v>-117.60088079999997</v>
      </c>
      <c r="H18" s="1732">
        <f t="shared" ref="H18:H23" si="3">G18*(44/12)</f>
        <v>-431.20322959999987</v>
      </c>
      <c r="I18" s="1003" t="e">
        <f t="shared" si="0"/>
        <v>#N/A</v>
      </c>
      <c r="J18" s="15" t="e">
        <f t="shared" si="1"/>
        <v>#N/A</v>
      </c>
      <c r="K18" s="1724"/>
      <c r="L18" s="2477" t="s">
        <v>684</v>
      </c>
      <c r="M18" s="2477"/>
      <c r="N18" s="2477"/>
      <c r="O18" s="1721">
        <v>473.16800000000001</v>
      </c>
      <c r="P18" s="1587">
        <v>4.48E-2</v>
      </c>
      <c r="Q18" s="117"/>
      <c r="R18" s="117"/>
      <c r="S18" s="117"/>
      <c r="T18" s="117"/>
      <c r="U18" s="117"/>
      <c r="V18" s="117"/>
      <c r="W18" s="117"/>
      <c r="X18" s="117"/>
      <c r="Y18" s="1606" t="s">
        <v>685</v>
      </c>
      <c r="Z18" s="2401" t="s">
        <v>686</v>
      </c>
      <c r="AA18" s="2401"/>
      <c r="AB18" s="1588">
        <v>300</v>
      </c>
      <c r="AC18" s="2401">
        <v>270</v>
      </c>
      <c r="AD18" s="2401"/>
      <c r="AE18" s="2401">
        <v>110</v>
      </c>
      <c r="AF18" s="2401"/>
      <c r="AG18" s="1588">
        <v>60</v>
      </c>
      <c r="AH18" s="2401">
        <v>170</v>
      </c>
      <c r="AI18" s="2401"/>
      <c r="AJ18" s="1588">
        <v>60</v>
      </c>
      <c r="AK18" s="117"/>
      <c r="AL18" s="117"/>
      <c r="AM18" s="2429"/>
      <c r="AN18" s="2428"/>
      <c r="AO18" s="2401"/>
      <c r="AP18" s="1588" t="s">
        <v>666</v>
      </c>
      <c r="AQ18" s="1589">
        <v>9</v>
      </c>
      <c r="AR18" s="1589">
        <v>1.7</v>
      </c>
      <c r="AS18" s="117"/>
      <c r="AT18" s="117"/>
      <c r="AU18" s="117"/>
      <c r="AV18" s="117"/>
      <c r="AW18" s="117"/>
      <c r="AX18" s="117"/>
      <c r="BK18" s="884"/>
      <c r="BL18" s="2246" t="s">
        <v>1657</v>
      </c>
      <c r="BM18" s="2246"/>
      <c r="BN18" s="2246"/>
      <c r="BO18" s="1590" t="s">
        <v>1704</v>
      </c>
      <c r="BP18" s="1591" t="s">
        <v>1705</v>
      </c>
      <c r="BQ18" s="1590" t="s">
        <v>1706</v>
      </c>
    </row>
    <row r="19" spans="1:97" ht="15" customHeight="1" x14ac:dyDescent="0.25">
      <c r="A19" s="880"/>
      <c r="B19" s="2418"/>
      <c r="C19" s="570"/>
      <c r="D19" s="1729" t="s">
        <v>1814</v>
      </c>
      <c r="E19" s="570"/>
      <c r="F19" s="1730">
        <f>IFERROR(VLOOKUP(C19,'Supuestos FE TP'!$C$36:$G$167,5,FALSE),0)</f>
        <v>0</v>
      </c>
      <c r="G19" s="1731">
        <f t="shared" si="2"/>
        <v>0</v>
      </c>
      <c r="H19" s="1732">
        <f t="shared" si="3"/>
        <v>0</v>
      </c>
      <c r="I19" s="1003">
        <f t="shared" si="0"/>
        <v>0</v>
      </c>
      <c r="J19" s="15">
        <f t="shared" si="1"/>
        <v>0</v>
      </c>
      <c r="K19" s="1724"/>
      <c r="L19" s="2476" t="s">
        <v>687</v>
      </c>
      <c r="M19" s="2476"/>
      <c r="N19" s="2476"/>
      <c r="O19" s="1727">
        <v>53.234999999999999</v>
      </c>
      <c r="P19" s="1587">
        <v>4.7000000000000002E-3</v>
      </c>
      <c r="Q19" s="117"/>
      <c r="R19" s="117"/>
      <c r="S19" s="117"/>
      <c r="T19" s="117"/>
      <c r="U19" s="117"/>
      <c r="V19" s="117"/>
      <c r="W19" s="117"/>
      <c r="X19" s="117"/>
      <c r="Y19" s="1606" t="s">
        <v>688</v>
      </c>
      <c r="Z19" s="2401" t="s">
        <v>686</v>
      </c>
      <c r="AA19" s="2401"/>
      <c r="AB19" s="1588">
        <v>200</v>
      </c>
      <c r="AC19" s="2401">
        <v>140</v>
      </c>
      <c r="AD19" s="2401"/>
      <c r="AE19" s="2401">
        <v>110</v>
      </c>
      <c r="AF19" s="2401"/>
      <c r="AG19" s="1588">
        <v>60</v>
      </c>
      <c r="AH19" s="2401">
        <v>120</v>
      </c>
      <c r="AI19" s="2401"/>
      <c r="AJ19" s="1588">
        <v>30</v>
      </c>
      <c r="AK19" s="117"/>
      <c r="AL19" s="117"/>
      <c r="AM19" s="2405" t="s">
        <v>689</v>
      </c>
      <c r="AN19" s="2405"/>
      <c r="AO19" s="2405"/>
      <c r="AP19" s="2405"/>
      <c r="AQ19" s="2405"/>
      <c r="AR19" s="2405"/>
      <c r="AS19" s="117"/>
      <c r="AT19" s="117"/>
      <c r="AU19" s="117"/>
      <c r="AV19" s="117"/>
      <c r="AW19" s="117"/>
      <c r="AX19" s="117"/>
      <c r="BK19" s="884"/>
      <c r="BL19" s="2246" t="s">
        <v>1658</v>
      </c>
      <c r="BM19" s="2246"/>
      <c r="BN19" s="2246"/>
      <c r="BO19" s="1590" t="s">
        <v>1707</v>
      </c>
      <c r="BP19" s="1590" t="s">
        <v>1708</v>
      </c>
      <c r="BQ19" s="1590" t="s">
        <v>1706</v>
      </c>
    </row>
    <row r="20" spans="1:97" ht="15" customHeight="1" x14ac:dyDescent="0.25">
      <c r="A20" s="880"/>
      <c r="B20" s="2418"/>
      <c r="C20" s="570" t="s">
        <v>1427</v>
      </c>
      <c r="D20" s="1729" t="s">
        <v>1814</v>
      </c>
      <c r="E20" s="570">
        <v>4</v>
      </c>
      <c r="F20" s="1730">
        <f>IFERROR(VLOOKUP(C20,'Supuestos FE TP'!$C$36:$G$167,5,FALSE),0)</f>
        <v>6.8257536000000005</v>
      </c>
      <c r="G20" s="1731">
        <f t="shared" si="2"/>
        <v>-27.303014400000002</v>
      </c>
      <c r="H20" s="1732">
        <f t="shared" si="3"/>
        <v>-100.11105280000001</v>
      </c>
      <c r="I20" s="1003" t="e">
        <f t="shared" si="0"/>
        <v>#N/A</v>
      </c>
      <c r="J20" s="15" t="e">
        <f t="shared" si="1"/>
        <v>#N/A</v>
      </c>
      <c r="K20" s="624"/>
      <c r="L20" s="2476" t="s">
        <v>690</v>
      </c>
      <c r="M20" s="2476"/>
      <c r="N20" s="2476"/>
      <c r="O20" s="1727">
        <v>19.887</v>
      </c>
      <c r="P20" s="1587">
        <v>1.6999999999999999E-3</v>
      </c>
      <c r="Q20" s="117"/>
      <c r="R20" s="117"/>
      <c r="S20" s="117"/>
      <c r="T20" s="117"/>
      <c r="U20" s="117"/>
      <c r="V20" s="117"/>
      <c r="W20" s="117"/>
      <c r="X20" s="117"/>
      <c r="Y20" s="1606" t="s">
        <v>691</v>
      </c>
      <c r="Z20" s="2401" t="s">
        <v>686</v>
      </c>
      <c r="AA20" s="2401"/>
      <c r="AB20" s="1588">
        <v>170</v>
      </c>
      <c r="AC20" s="2401">
        <v>120</v>
      </c>
      <c r="AD20" s="2401"/>
      <c r="AE20" s="2401">
        <v>90</v>
      </c>
      <c r="AF20" s="2401"/>
      <c r="AG20" s="1588">
        <v>50</v>
      </c>
      <c r="AH20" s="2401">
        <v>130</v>
      </c>
      <c r="AI20" s="2401"/>
      <c r="AJ20" s="1588">
        <v>30</v>
      </c>
      <c r="AK20" s="117"/>
      <c r="AL20" s="117"/>
      <c r="AM20" s="2405" t="s">
        <v>692</v>
      </c>
      <c r="AN20" s="2405"/>
      <c r="AO20" s="2405"/>
      <c r="AP20" s="2405"/>
      <c r="AQ20" s="2405"/>
      <c r="AR20" s="2405"/>
      <c r="AS20" s="117"/>
      <c r="AT20" s="117"/>
      <c r="AU20" s="117"/>
      <c r="AV20" s="117"/>
      <c r="AW20" s="117"/>
      <c r="AX20" s="117"/>
      <c r="BK20" s="884"/>
      <c r="BL20" s="2246" t="s">
        <v>1659</v>
      </c>
      <c r="BM20" s="2246"/>
      <c r="BN20" s="2246"/>
      <c r="BO20" s="1590" t="s">
        <v>1709</v>
      </c>
      <c r="BP20" s="1590" t="s">
        <v>1710</v>
      </c>
      <c r="BQ20" s="1590" t="s">
        <v>1711</v>
      </c>
    </row>
    <row r="21" spans="1:97" ht="15" customHeight="1" x14ac:dyDescent="0.25">
      <c r="A21" s="880"/>
      <c r="B21" s="2418"/>
      <c r="C21" s="570"/>
      <c r="D21" s="1729" t="s">
        <v>1814</v>
      </c>
      <c r="E21" s="570"/>
      <c r="F21" s="1730">
        <f>IFERROR(VLOOKUP(C21,'Supuestos FE TP'!$C$36:$G$167,5,FALSE),0)</f>
        <v>0</v>
      </c>
      <c r="G21" s="1731">
        <f t="shared" si="2"/>
        <v>0</v>
      </c>
      <c r="H21" s="1732">
        <f t="shared" si="3"/>
        <v>0</v>
      </c>
      <c r="I21" s="1003">
        <f t="shared" si="0"/>
        <v>0</v>
      </c>
      <c r="J21" s="15">
        <f t="shared" si="1"/>
        <v>0</v>
      </c>
      <c r="K21" s="120"/>
      <c r="L21" s="2476" t="s">
        <v>693</v>
      </c>
      <c r="M21" s="2476"/>
      <c r="N21" s="2476"/>
      <c r="O21" s="1727">
        <v>32.064</v>
      </c>
      <c r="P21" s="1587">
        <v>2.8E-3</v>
      </c>
      <c r="Q21" s="117"/>
      <c r="R21" s="117"/>
      <c r="S21" s="117"/>
      <c r="T21" s="117"/>
      <c r="U21" s="117"/>
      <c r="V21" s="117"/>
      <c r="W21" s="117"/>
      <c r="X21" s="117"/>
      <c r="Y21" s="1606" t="s">
        <v>694</v>
      </c>
      <c r="Z21" s="2401" t="s">
        <v>686</v>
      </c>
      <c r="AA21" s="2401"/>
      <c r="AB21" s="1588">
        <v>150</v>
      </c>
      <c r="AC21" s="2401">
        <v>100</v>
      </c>
      <c r="AD21" s="2401"/>
      <c r="AE21" s="2401">
        <v>60</v>
      </c>
      <c r="AF21" s="2401"/>
      <c r="AG21" s="1588">
        <v>30</v>
      </c>
      <c r="AH21" s="2401">
        <v>80</v>
      </c>
      <c r="AI21" s="2401"/>
      <c r="AJ21" s="1588">
        <v>30</v>
      </c>
      <c r="AK21" s="117"/>
      <c r="AL21" s="117"/>
      <c r="AM21" s="2405" t="s">
        <v>695</v>
      </c>
      <c r="AN21" s="2405"/>
      <c r="AO21" s="2405"/>
      <c r="AP21" s="2405"/>
      <c r="AQ21" s="2405"/>
      <c r="AR21" s="2405"/>
      <c r="AS21" s="117"/>
      <c r="AT21" s="117"/>
      <c r="AU21" s="117"/>
      <c r="AV21" s="117"/>
      <c r="AW21" s="117"/>
      <c r="AX21" s="117"/>
      <c r="BK21" s="884"/>
      <c r="BL21" s="2246" t="s">
        <v>1660</v>
      </c>
      <c r="BM21" s="2246"/>
      <c r="BN21" s="2246"/>
      <c r="BO21" s="1590" t="s">
        <v>1701</v>
      </c>
      <c r="BP21" s="1591" t="s">
        <v>1702</v>
      </c>
      <c r="BQ21" s="1590" t="s">
        <v>1712</v>
      </c>
    </row>
    <row r="22" spans="1:97" s="121" customFormat="1" ht="15" customHeight="1" x14ac:dyDescent="0.25">
      <c r="A22" s="880"/>
      <c r="B22" s="2418"/>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27" t="s">
        <v>705</v>
      </c>
      <c r="Z22" s="2427"/>
      <c r="AA22" s="2427"/>
      <c r="AB22" s="2427"/>
      <c r="AC22" s="2427"/>
      <c r="AD22" s="2427"/>
      <c r="AE22" s="2427"/>
      <c r="AF22" s="2427"/>
      <c r="AG22" s="2427"/>
      <c r="AH22" s="2427"/>
      <c r="AI22" s="2427"/>
      <c r="AJ22" s="117"/>
      <c r="AK22" s="117"/>
      <c r="AL22" s="117"/>
      <c r="AM22" s="117"/>
      <c r="AN22" s="117"/>
      <c r="AO22" s="117"/>
      <c r="AP22" s="117"/>
      <c r="AQ22" s="117"/>
      <c r="AR22" s="117"/>
      <c r="AS22" s="117"/>
      <c r="AT22" s="117"/>
      <c r="AU22" s="117"/>
      <c r="AV22" s="117"/>
      <c r="AW22" s="117"/>
      <c r="AX22" s="117"/>
      <c r="BK22" s="888"/>
      <c r="BL22" s="2246" t="s">
        <v>1661</v>
      </c>
      <c r="BM22" s="2246"/>
      <c r="BN22" s="2246"/>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25">
      <c r="A23" s="880"/>
      <c r="B23" s="2418"/>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02" t="s">
        <v>708</v>
      </c>
      <c r="Z23" s="2402"/>
      <c r="AA23" s="2402"/>
      <c r="AB23" s="2402"/>
      <c r="AC23" s="2402"/>
      <c r="AD23" s="2402"/>
      <c r="AE23" s="2402"/>
      <c r="AF23" s="2402"/>
      <c r="AG23" s="2402"/>
      <c r="AH23" s="2402"/>
      <c r="AI23" s="2402"/>
      <c r="AJ23" s="117"/>
      <c r="AK23" s="117"/>
      <c r="AL23" s="117"/>
      <c r="AM23" s="117"/>
      <c r="AN23" s="117"/>
      <c r="AO23" s="117"/>
      <c r="AP23" s="117"/>
      <c r="AQ23" s="117"/>
      <c r="AR23" s="117"/>
      <c r="AS23" s="117"/>
      <c r="AT23" s="117"/>
      <c r="AU23" s="117"/>
      <c r="AV23" s="117"/>
      <c r="AW23" s="117"/>
      <c r="AX23" s="117"/>
      <c r="BK23" s="888"/>
      <c r="BL23" s="2246" t="s">
        <v>1662</v>
      </c>
      <c r="BM23" s="2246"/>
      <c r="BN23" s="2246"/>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25">
      <c r="A24" s="880"/>
      <c r="B24" s="2418"/>
      <c r="C24" s="2415" t="s">
        <v>709</v>
      </c>
      <c r="D24" s="2416"/>
      <c r="E24" s="1736">
        <f>SUM(E17:E23)</f>
        <v>24.4</v>
      </c>
      <c r="F24" s="1736"/>
      <c r="G24" s="1737"/>
      <c r="H24" s="1736">
        <f>SUM(H17:H23)</f>
        <v>-642.38139239999998</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03" t="s">
        <v>658</v>
      </c>
      <c r="AC24" s="2403"/>
      <c r="AD24" s="2403"/>
      <c r="AE24" s="2403" t="s">
        <v>712</v>
      </c>
      <c r="AF24" s="1613"/>
      <c r="AG24" s="2404"/>
      <c r="AH24" s="2404"/>
      <c r="AI24" s="1613"/>
      <c r="AJ24" s="117"/>
      <c r="AK24" s="117"/>
      <c r="AL24" s="117"/>
      <c r="AM24" s="117"/>
      <c r="AN24" s="117"/>
      <c r="AO24" s="117"/>
      <c r="AP24" s="117"/>
      <c r="AQ24" s="117"/>
      <c r="AR24" s="117"/>
      <c r="AS24" s="117"/>
      <c r="AT24" s="117"/>
      <c r="AU24" s="117"/>
      <c r="AV24" s="117"/>
      <c r="AW24" s="117"/>
      <c r="AX24" s="117"/>
      <c r="BK24" s="884"/>
      <c r="BL24" s="2246" t="s">
        <v>1663</v>
      </c>
      <c r="BM24" s="2246"/>
      <c r="BN24" s="2246"/>
      <c r="BO24" s="1590" t="s">
        <v>1709</v>
      </c>
      <c r="BP24" s="1590" t="s">
        <v>1710</v>
      </c>
      <c r="BQ24" s="1590" t="s">
        <v>1713</v>
      </c>
    </row>
    <row r="25" spans="1:97" ht="15" customHeight="1" x14ac:dyDescent="0.25">
      <c r="A25" s="880"/>
      <c r="B25" s="2418"/>
      <c r="C25" s="2413" t="s">
        <v>1618</v>
      </c>
      <c r="D25" s="2413"/>
      <c r="E25" s="2413"/>
      <c r="F25" s="2413"/>
      <c r="G25" s="2413"/>
      <c r="H25" s="2413"/>
      <c r="I25" s="2414"/>
      <c r="J25" s="15"/>
      <c r="K25" s="117"/>
      <c r="L25" s="117"/>
      <c r="M25" s="117"/>
      <c r="N25" s="1609"/>
      <c r="O25" s="1609"/>
      <c r="P25" s="1610"/>
      <c r="Q25" s="1611"/>
      <c r="R25" s="1611"/>
      <c r="S25" s="1611"/>
      <c r="T25" s="1610"/>
      <c r="U25" s="1610"/>
      <c r="V25" s="1610"/>
      <c r="W25" s="117"/>
      <c r="X25" s="117"/>
      <c r="Y25" s="1612"/>
      <c r="Z25" s="1612"/>
      <c r="AA25" s="1613"/>
      <c r="AB25" s="2403"/>
      <c r="AC25" s="2403"/>
      <c r="AD25" s="2403"/>
      <c r="AE25" s="2403"/>
      <c r="AF25" s="1613"/>
      <c r="AG25" s="1613"/>
      <c r="AH25" s="1613"/>
      <c r="AI25" s="1613"/>
      <c r="AJ25" s="117"/>
      <c r="AK25" s="117"/>
      <c r="AL25" s="117"/>
      <c r="AM25" s="117"/>
      <c r="AN25" s="117"/>
      <c r="AO25" s="117"/>
      <c r="AP25" s="117"/>
      <c r="AQ25" s="117"/>
      <c r="AR25" s="117"/>
      <c r="AS25" s="117"/>
      <c r="AT25" s="117"/>
      <c r="AU25" s="117"/>
      <c r="AV25" s="117"/>
      <c r="AW25" s="117"/>
      <c r="AX25" s="117"/>
      <c r="BK25" s="884"/>
      <c r="BL25" s="2246" t="s">
        <v>1664</v>
      </c>
      <c r="BM25" s="2246"/>
      <c r="BN25" s="2246"/>
      <c r="BO25" s="1590" t="s">
        <v>1709</v>
      </c>
      <c r="BP25" s="1590" t="s">
        <v>1710</v>
      </c>
      <c r="BQ25" s="1590" t="s">
        <v>1714</v>
      </c>
    </row>
    <row r="26" spans="1:97" ht="15" customHeight="1" x14ac:dyDescent="0.25">
      <c r="A26" s="880"/>
      <c r="B26" s="2418"/>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03"/>
      <c r="AC26" s="2403"/>
      <c r="AD26" s="2403"/>
      <c r="AE26" s="2403"/>
      <c r="AF26" s="1613"/>
      <c r="AG26" s="1613"/>
      <c r="AH26" s="1613"/>
      <c r="AI26" s="1613"/>
      <c r="AJ26" s="117"/>
      <c r="AK26" s="117"/>
      <c r="AL26" s="117"/>
      <c r="AM26" s="117"/>
      <c r="AN26" s="117"/>
      <c r="AO26" s="117"/>
      <c r="AP26" s="117"/>
      <c r="AQ26" s="117"/>
      <c r="AR26" s="117"/>
      <c r="AS26" s="117"/>
      <c r="AT26" s="117"/>
      <c r="AU26" s="117"/>
      <c r="AV26" s="117"/>
      <c r="AW26" s="117"/>
      <c r="AX26" s="117"/>
      <c r="BK26" s="884"/>
      <c r="BL26" s="2246" t="s">
        <v>1665</v>
      </c>
      <c r="BM26" s="2246"/>
      <c r="BN26" s="2246"/>
      <c r="BO26" s="1590" t="s">
        <v>1701</v>
      </c>
      <c r="BP26" s="1591" t="s">
        <v>1702</v>
      </c>
      <c r="BQ26" s="1590" t="s">
        <v>1715</v>
      </c>
    </row>
    <row r="27" spans="1:97" ht="15" customHeight="1" x14ac:dyDescent="0.25">
      <c r="A27" s="880"/>
      <c r="B27" s="2418"/>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03"/>
      <c r="AC27" s="2403"/>
      <c r="AD27" s="2403"/>
      <c r="AE27" s="2403"/>
      <c r="AF27" s="1613"/>
      <c r="AG27" s="1613"/>
      <c r="AH27" s="1613"/>
      <c r="AI27" s="1613"/>
      <c r="AJ27" s="117"/>
      <c r="AK27" s="117"/>
      <c r="AL27" s="117"/>
      <c r="AM27" s="117"/>
      <c r="AN27" s="117"/>
      <c r="AO27" s="117"/>
      <c r="AP27" s="117"/>
      <c r="AQ27" s="117"/>
      <c r="AR27" s="117"/>
      <c r="AS27" s="117"/>
      <c r="AT27" s="117"/>
      <c r="AU27" s="117"/>
      <c r="AV27" s="117"/>
      <c r="AW27" s="117"/>
      <c r="AX27" s="117"/>
      <c r="BK27" s="884"/>
      <c r="BL27" s="2246" t="s">
        <v>1666</v>
      </c>
      <c r="BM27" s="2246"/>
      <c r="BN27" s="2246"/>
      <c r="BO27" s="1590" t="s">
        <v>1704</v>
      </c>
      <c r="BP27" s="1591" t="s">
        <v>1705</v>
      </c>
      <c r="BQ27" s="1590" t="s">
        <v>1716</v>
      </c>
    </row>
    <row r="28" spans="1:97" ht="15" customHeight="1" x14ac:dyDescent="0.25">
      <c r="A28" s="880"/>
      <c r="B28" s="2418"/>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03"/>
      <c r="AC28" s="2403"/>
      <c r="AD28" s="2403"/>
      <c r="AE28" s="2403"/>
      <c r="AF28" s="1613"/>
      <c r="AG28" s="1613"/>
      <c r="AH28" s="1613"/>
      <c r="AI28" s="1613"/>
      <c r="AJ28" s="117"/>
      <c r="AK28" s="117"/>
      <c r="AL28" s="117"/>
      <c r="AM28" s="117"/>
      <c r="AN28" s="117"/>
      <c r="AO28" s="117"/>
      <c r="AP28" s="117"/>
      <c r="AQ28" s="117"/>
      <c r="AR28" s="117"/>
      <c r="AS28" s="117"/>
      <c r="AT28" s="117"/>
      <c r="AU28" s="117"/>
      <c r="AV28" s="117"/>
      <c r="AW28" s="117"/>
      <c r="AX28" s="117"/>
      <c r="BK28" s="884"/>
      <c r="BL28" s="2246" t="s">
        <v>1667</v>
      </c>
      <c r="BM28" s="2246"/>
      <c r="BN28" s="2246"/>
      <c r="BO28" s="1590" t="s">
        <v>1707</v>
      </c>
      <c r="BP28" s="1590" t="s">
        <v>1708</v>
      </c>
      <c r="BQ28" s="1590" t="s">
        <v>1716</v>
      </c>
    </row>
    <row r="29" spans="1:97" ht="15" customHeight="1" x14ac:dyDescent="0.25">
      <c r="A29" s="880"/>
      <c r="B29" s="2418"/>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03"/>
      <c r="AC29" s="2403"/>
      <c r="AD29" s="2403"/>
      <c r="AE29" s="2403"/>
      <c r="AF29" s="1613"/>
      <c r="AG29" s="1613"/>
      <c r="AH29" s="1613"/>
      <c r="AI29" s="1613"/>
      <c r="AJ29" s="117"/>
      <c r="AK29" s="117"/>
      <c r="AL29" s="117"/>
      <c r="AM29" s="117"/>
      <c r="AN29" s="117"/>
      <c r="AO29" s="117"/>
      <c r="AP29" s="117"/>
      <c r="AQ29" s="117"/>
      <c r="AR29" s="117"/>
      <c r="AS29" s="117"/>
      <c r="AT29" s="117"/>
      <c r="AU29" s="117"/>
      <c r="AV29" s="117"/>
      <c r="AW29" s="117"/>
      <c r="AX29" s="117"/>
      <c r="BK29" s="884"/>
      <c r="BL29" s="2246" t="s">
        <v>1668</v>
      </c>
      <c r="BM29" s="2246"/>
      <c r="BN29" s="2246"/>
      <c r="BO29" s="1590" t="s">
        <v>1709</v>
      </c>
      <c r="BP29" s="1590" t="s">
        <v>1710</v>
      </c>
      <c r="BQ29" s="1590" t="s">
        <v>1717</v>
      </c>
    </row>
    <row r="30" spans="1:97" ht="15" customHeight="1" x14ac:dyDescent="0.25">
      <c r="A30" s="880"/>
      <c r="B30" s="2418"/>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03"/>
      <c r="AC30" s="2403"/>
      <c r="AD30" s="2403"/>
      <c r="AE30" s="2403"/>
      <c r="AF30" s="1613"/>
      <c r="AG30" s="1613"/>
      <c r="AH30" s="1613"/>
      <c r="AI30" s="1613"/>
      <c r="AJ30" s="117"/>
      <c r="AK30" s="117"/>
      <c r="AL30" s="117"/>
      <c r="AM30" s="117"/>
      <c r="AN30" s="117"/>
      <c r="AO30" s="117"/>
      <c r="AP30" s="117"/>
      <c r="AQ30" s="117"/>
      <c r="AR30" s="117"/>
      <c r="AS30" s="117"/>
      <c r="AT30" s="117"/>
      <c r="AU30" s="117"/>
      <c r="AV30" s="117"/>
      <c r="AW30" s="117"/>
      <c r="AX30" s="117"/>
      <c r="BK30" s="884"/>
      <c r="BL30" s="2246" t="s">
        <v>1669</v>
      </c>
      <c r="BM30" s="2246"/>
      <c r="BN30" s="2246"/>
      <c r="BO30" s="1590" t="s">
        <v>1704</v>
      </c>
      <c r="BP30" s="1591" t="s">
        <v>1705</v>
      </c>
      <c r="BQ30" s="1590" t="s">
        <v>1703</v>
      </c>
    </row>
    <row r="31" spans="1:97" ht="15" customHeight="1" x14ac:dyDescent="0.25">
      <c r="A31" s="880"/>
      <c r="B31" s="2418"/>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03"/>
      <c r="AC31" s="2403"/>
      <c r="AD31" s="2403"/>
      <c r="AE31" s="2403"/>
      <c r="AF31" s="1613"/>
      <c r="AG31" s="1613"/>
      <c r="AH31" s="1613"/>
      <c r="AI31" s="1613"/>
      <c r="AJ31" s="117"/>
      <c r="AK31" s="117"/>
      <c r="AL31" s="117"/>
      <c r="AM31" s="117"/>
      <c r="AN31" s="117"/>
      <c r="AO31" s="117"/>
      <c r="AP31" s="117"/>
      <c r="AQ31" s="117"/>
      <c r="AR31" s="117"/>
      <c r="AS31" s="117"/>
      <c r="AT31" s="117"/>
      <c r="AU31" s="117"/>
      <c r="AV31" s="117"/>
      <c r="AW31" s="117"/>
      <c r="AX31" s="117"/>
      <c r="BK31" s="884"/>
      <c r="BL31" s="2246" t="s">
        <v>1670</v>
      </c>
      <c r="BM31" s="2246"/>
      <c r="BN31" s="2246"/>
      <c r="BO31" s="1590" t="s">
        <v>1707</v>
      </c>
      <c r="BP31" s="1590" t="s">
        <v>1708</v>
      </c>
      <c r="BQ31" s="1590" t="s">
        <v>1703</v>
      </c>
    </row>
    <row r="32" spans="1:97" ht="15" customHeight="1" x14ac:dyDescent="0.25">
      <c r="A32" s="880"/>
      <c r="B32" s="2418"/>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03"/>
      <c r="AC32" s="2403"/>
      <c r="AD32" s="2403"/>
      <c r="AE32" s="2403"/>
      <c r="AF32" s="1613"/>
      <c r="AG32" s="1613"/>
      <c r="AH32" s="1613"/>
      <c r="AI32" s="1613"/>
      <c r="AJ32" s="117"/>
      <c r="AK32" s="117"/>
      <c r="AL32" s="117"/>
      <c r="AM32" s="117"/>
      <c r="AN32" s="117"/>
      <c r="AO32" s="117"/>
      <c r="AP32" s="117"/>
      <c r="AQ32" s="117"/>
      <c r="AR32" s="117"/>
      <c r="AS32" s="117"/>
      <c r="AT32" s="117"/>
      <c r="AU32" s="117"/>
      <c r="AV32" s="117"/>
      <c r="AW32" s="117"/>
      <c r="AX32" s="117"/>
      <c r="BK32" s="884"/>
      <c r="BL32" s="2246" t="s">
        <v>1671</v>
      </c>
      <c r="BM32" s="2246"/>
      <c r="BN32" s="2246"/>
      <c r="BO32" s="1590" t="s">
        <v>1709</v>
      </c>
      <c r="BP32" s="1590" t="s">
        <v>1710</v>
      </c>
      <c r="BQ32" s="1590" t="s">
        <v>1706</v>
      </c>
    </row>
    <row r="33" spans="1:97" ht="15" customHeight="1" x14ac:dyDescent="0.25">
      <c r="A33" s="880"/>
      <c r="B33" s="2418"/>
      <c r="C33" s="2415" t="s">
        <v>709</v>
      </c>
      <c r="D33" s="2416"/>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03"/>
      <c r="AC33" s="2403"/>
      <c r="AD33" s="2403"/>
      <c r="AE33" s="2403"/>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25">
      <c r="A34" s="880"/>
      <c r="B34" s="2418"/>
      <c r="C34" s="2413" t="s">
        <v>713</v>
      </c>
      <c r="D34" s="2413"/>
      <c r="E34" s="2413"/>
      <c r="F34" s="2413"/>
      <c r="G34" s="2413"/>
      <c r="H34" s="2413"/>
      <c r="I34" s="2414"/>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03"/>
      <c r="AC34" s="2403"/>
      <c r="AD34" s="2403"/>
      <c r="AE34" s="2403"/>
      <c r="AF34" s="1620" t="s">
        <v>659</v>
      </c>
      <c r="AG34" s="2423" t="s">
        <v>660</v>
      </c>
      <c r="AH34" s="2423"/>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25">
      <c r="A35" s="880"/>
      <c r="B35" s="2418"/>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31" t="s">
        <v>721</v>
      </c>
      <c r="AC35" s="2431"/>
      <c r="AD35" s="2431"/>
      <c r="AE35" s="2431"/>
      <c r="AF35" s="1623" t="s">
        <v>722</v>
      </c>
      <c r="AG35" s="2432" t="s">
        <v>723</v>
      </c>
      <c r="AH35" s="2432"/>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25">
      <c r="A36" s="880"/>
      <c r="B36" s="2418"/>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23" t="s">
        <v>665</v>
      </c>
      <c r="Z36" s="2423"/>
      <c r="AA36" s="2423"/>
      <c r="AB36" s="2423"/>
      <c r="AC36" s="2423"/>
      <c r="AD36" s="2423"/>
      <c r="AE36" s="2423"/>
      <c r="AF36" s="2423"/>
      <c r="AG36" s="2423"/>
      <c r="AH36" s="2423"/>
      <c r="AI36" s="2423"/>
      <c r="AJ36" s="117"/>
      <c r="AK36" s="117"/>
      <c r="AL36" s="117"/>
      <c r="AM36" s="117"/>
      <c r="AN36" s="117"/>
      <c r="AO36" s="117"/>
      <c r="AP36" s="117"/>
      <c r="AQ36" s="117"/>
      <c r="AR36" s="117"/>
      <c r="AS36" s="117"/>
      <c r="AT36" s="117"/>
      <c r="AU36" s="117"/>
      <c r="AV36" s="117"/>
      <c r="AW36" s="117"/>
      <c r="AX36" s="117"/>
      <c r="BK36" s="884"/>
    </row>
    <row r="37" spans="1:97" ht="15" customHeight="1" x14ac:dyDescent="0.25">
      <c r="A37" s="880"/>
      <c r="B37" s="2418"/>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23" t="s">
        <v>665</v>
      </c>
      <c r="Z37" s="2423"/>
      <c r="AA37" s="2423"/>
      <c r="AB37" s="2423"/>
      <c r="AC37" s="2423"/>
      <c r="AD37" s="2423"/>
      <c r="AE37" s="2423"/>
      <c r="AF37" s="2423"/>
      <c r="AG37" s="2423"/>
      <c r="AH37" s="2423"/>
      <c r="AI37" s="2423"/>
      <c r="AJ37" s="117"/>
      <c r="AK37" s="117"/>
      <c r="AL37" s="117"/>
      <c r="AM37" s="117"/>
      <c r="AN37" s="117"/>
      <c r="AO37" s="117"/>
      <c r="AP37" s="117"/>
      <c r="AQ37" s="117"/>
      <c r="AR37" s="117"/>
      <c r="AS37" s="117"/>
      <c r="AT37" s="117"/>
      <c r="AU37" s="117"/>
      <c r="AV37" s="117"/>
      <c r="AW37" s="117"/>
      <c r="AX37" s="117"/>
      <c r="BK37" s="884"/>
    </row>
    <row r="38" spans="1:97" ht="15" customHeight="1" x14ac:dyDescent="0.25">
      <c r="A38" s="880"/>
      <c r="B38" s="2418"/>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23" t="s">
        <v>665</v>
      </c>
      <c r="Z38" s="2423"/>
      <c r="AA38" s="2423"/>
      <c r="AB38" s="2423"/>
      <c r="AC38" s="2423"/>
      <c r="AD38" s="2423"/>
      <c r="AE38" s="2423"/>
      <c r="AF38" s="2423"/>
      <c r="AG38" s="2423"/>
      <c r="AH38" s="2423"/>
      <c r="AI38" s="2423"/>
      <c r="AJ38" s="117"/>
      <c r="AK38" s="117"/>
      <c r="AL38" s="117"/>
      <c r="AM38" s="117"/>
      <c r="AN38" s="117"/>
      <c r="AO38" s="117"/>
      <c r="AP38" s="117"/>
      <c r="AQ38" s="117"/>
      <c r="AR38" s="117"/>
      <c r="AS38" s="117"/>
      <c r="AT38" s="117"/>
      <c r="AU38" s="117"/>
      <c r="AV38" s="117"/>
      <c r="AW38" s="117"/>
      <c r="AX38" s="117"/>
      <c r="BK38" s="884"/>
    </row>
    <row r="39" spans="1:97" ht="15" customHeight="1" x14ac:dyDescent="0.25">
      <c r="A39" s="880"/>
      <c r="B39" s="2418"/>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23" t="s">
        <v>665</v>
      </c>
      <c r="Z39" s="2423"/>
      <c r="AA39" s="2423"/>
      <c r="AB39" s="2423"/>
      <c r="AC39" s="2423"/>
      <c r="AD39" s="2423"/>
      <c r="AE39" s="2423"/>
      <c r="AF39" s="2423"/>
      <c r="AG39" s="2423"/>
      <c r="AH39" s="2423"/>
      <c r="AI39" s="2423"/>
      <c r="AJ39" s="117"/>
      <c r="AK39" s="117"/>
      <c r="AL39" s="117"/>
      <c r="AM39" s="117"/>
      <c r="AN39" s="117"/>
      <c r="AO39" s="117"/>
      <c r="AP39" s="117"/>
      <c r="AQ39" s="117"/>
      <c r="AR39" s="117"/>
      <c r="AS39" s="117"/>
      <c r="AT39" s="117"/>
      <c r="AU39" s="117"/>
      <c r="AV39" s="117"/>
      <c r="AW39" s="117"/>
      <c r="AX39" s="117"/>
      <c r="BK39" s="884"/>
    </row>
    <row r="40" spans="1:97" ht="15" customHeight="1" x14ac:dyDescent="0.25">
      <c r="A40" s="880"/>
      <c r="B40" s="2418"/>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401">
        <v>7</v>
      </c>
      <c r="AC40" s="2401"/>
      <c r="AD40" s="2401"/>
      <c r="AE40" s="1588">
        <v>4</v>
      </c>
      <c r="AF40" s="1588">
        <v>4</v>
      </c>
      <c r="AG40" s="2401">
        <v>5</v>
      </c>
      <c r="AH40" s="2401"/>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25">
      <c r="A41" s="880"/>
      <c r="B41" s="2418"/>
      <c r="C41" s="2415" t="s">
        <v>709</v>
      </c>
      <c r="D41" s="2416"/>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33" t="s">
        <v>731</v>
      </c>
      <c r="Z41" s="1686" t="s">
        <v>663</v>
      </c>
      <c r="AA41" s="1588">
        <v>1.9</v>
      </c>
      <c r="AB41" s="2401">
        <v>2</v>
      </c>
      <c r="AC41" s="2401"/>
      <c r="AD41" s="2401"/>
      <c r="AE41" s="1588">
        <v>1</v>
      </c>
      <c r="AF41" s="1588">
        <v>1</v>
      </c>
      <c r="AG41" s="2401">
        <v>1.4</v>
      </c>
      <c r="AH41" s="2401"/>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25">
      <c r="A42" s="880"/>
      <c r="B42" s="2418"/>
      <c r="C42" s="2413" t="s">
        <v>732</v>
      </c>
      <c r="D42" s="2413"/>
      <c r="E42" s="2413"/>
      <c r="F42" s="2413"/>
      <c r="G42" s="2413"/>
      <c r="H42" s="2413"/>
      <c r="I42" s="2414"/>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33"/>
      <c r="Z42" s="1687" t="s">
        <v>664</v>
      </c>
      <c r="AA42" s="1588">
        <v>1.2</v>
      </c>
      <c r="AB42" s="2401"/>
      <c r="AC42" s="2401"/>
      <c r="AD42" s="2401"/>
      <c r="AE42" s="1588"/>
      <c r="AF42" s="1588"/>
      <c r="AG42" s="2401">
        <v>1</v>
      </c>
      <c r="AH42" s="2401"/>
      <c r="AI42" s="1588"/>
      <c r="AJ42" s="117"/>
      <c r="AK42" s="117"/>
      <c r="AL42" s="117"/>
      <c r="AM42" s="117"/>
      <c r="AN42" s="117"/>
      <c r="AO42" s="117"/>
      <c r="AP42" s="117"/>
      <c r="AQ42" s="117"/>
      <c r="AR42" s="117"/>
      <c r="AS42" s="117"/>
      <c r="AT42" s="117"/>
      <c r="AU42" s="117"/>
      <c r="AV42" s="117"/>
      <c r="AW42" s="117"/>
      <c r="AX42" s="117"/>
      <c r="BK42" s="884"/>
    </row>
    <row r="43" spans="1:97" ht="15" customHeight="1" x14ac:dyDescent="0.25">
      <c r="A43" s="880"/>
      <c r="B43" s="2418"/>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33"/>
      <c r="Z43" s="1687" t="s">
        <v>666</v>
      </c>
      <c r="AA43" s="1722">
        <v>2.6</v>
      </c>
      <c r="AB43" s="2424"/>
      <c r="AC43" s="2424"/>
      <c r="AD43" s="2424"/>
      <c r="AE43" s="1612"/>
      <c r="AF43" s="1612"/>
      <c r="AG43" s="2401">
        <v>2</v>
      </c>
      <c r="AH43" s="2401"/>
      <c r="AI43" s="1612"/>
      <c r="AJ43" s="119"/>
      <c r="AK43" s="119"/>
      <c r="AL43" s="119"/>
      <c r="AM43" s="119"/>
      <c r="AN43" s="119"/>
      <c r="AO43" s="119"/>
      <c r="AP43" s="119"/>
      <c r="AQ43" s="119"/>
      <c r="AR43" s="119"/>
      <c r="AS43" s="119"/>
      <c r="AT43" s="119"/>
      <c r="AU43" s="119"/>
      <c r="AV43" s="119"/>
      <c r="AW43" s="119"/>
      <c r="AX43" s="119"/>
      <c r="BK43" s="884"/>
    </row>
    <row r="44" spans="1:97" ht="15" customHeight="1" x14ac:dyDescent="0.25">
      <c r="A44" s="880"/>
      <c r="B44" s="2418"/>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5" t="s">
        <v>739</v>
      </c>
      <c r="Z44" s="2405"/>
      <c r="AA44" s="2405"/>
      <c r="AB44" s="2405"/>
      <c r="AC44" s="2405"/>
      <c r="AD44" s="2405"/>
      <c r="AE44" s="2405"/>
      <c r="AF44" s="2405"/>
      <c r="AG44" s="2405"/>
      <c r="AH44" s="2405"/>
      <c r="AI44" s="2405"/>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25">
      <c r="A45" s="880"/>
      <c r="B45" s="2418"/>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25" t="s">
        <v>740</v>
      </c>
      <c r="O45" s="2425"/>
      <c r="P45" s="2425"/>
      <c r="Q45" s="2425"/>
      <c r="R45" s="2425"/>
      <c r="S45" s="2425"/>
      <c r="T45" s="2425"/>
      <c r="U45" s="2425"/>
      <c r="V45" s="2425"/>
      <c r="W45" s="119"/>
      <c r="X45" s="119"/>
      <c r="Y45" s="2405" t="s">
        <v>741</v>
      </c>
      <c r="Z45" s="2405"/>
      <c r="AA45" s="2405"/>
      <c r="AB45" s="2405"/>
      <c r="AC45" s="2405"/>
      <c r="AD45" s="2405"/>
      <c r="AE45" s="2405"/>
      <c r="AF45" s="2405"/>
      <c r="AG45" s="2405"/>
      <c r="AH45" s="2405"/>
      <c r="AI45" s="2405"/>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25">
      <c r="A46" s="880"/>
      <c r="B46" s="2418"/>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25">
      <c r="A47" s="880"/>
      <c r="B47" s="2418"/>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25">
      <c r="A48" s="880"/>
      <c r="B48" s="2418"/>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30" t="s">
        <v>742</v>
      </c>
      <c r="Z48" s="2430"/>
      <c r="AA48" s="2430"/>
      <c r="AB48" s="2430"/>
      <c r="AC48" s="2430"/>
      <c r="AD48" s="2430"/>
      <c r="AE48" s="2430"/>
      <c r="AF48" s="2430"/>
      <c r="AG48" s="2430"/>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25">
      <c r="A49" s="880"/>
      <c r="B49" s="2419"/>
      <c r="C49" s="2415" t="s">
        <v>709</v>
      </c>
      <c r="D49" s="2416"/>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6" t="s">
        <v>744</v>
      </c>
      <c r="Z49" s="2436"/>
      <c r="AA49" s="2436"/>
      <c r="AB49" s="2436"/>
      <c r="AC49" s="2436"/>
      <c r="AD49" s="2436"/>
      <c r="AE49" s="2436"/>
      <c r="AF49" s="2436"/>
      <c r="AG49" s="2436"/>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
      <c r="A50" s="880"/>
      <c r="B50" s="2421" t="s">
        <v>1621</v>
      </c>
      <c r="C50" s="2422"/>
      <c r="D50" s="2422"/>
      <c r="E50" s="2422"/>
      <c r="F50" s="2422"/>
      <c r="G50" s="2422"/>
      <c r="H50" s="1739">
        <f>H49+H41+H33+H24</f>
        <v>-642.38139239999998</v>
      </c>
      <c r="I50" s="1004">
        <f>IF(H50&gt;0,(SQRT(J24+J41+J49))/H50,0)</f>
        <v>0</v>
      </c>
      <c r="J50" s="15">
        <f t="shared" si="1"/>
        <v>0</v>
      </c>
      <c r="K50" s="117"/>
      <c r="L50" s="117"/>
      <c r="M50" s="117"/>
      <c r="N50" s="1740" t="s">
        <v>745</v>
      </c>
      <c r="O50" s="2441" t="s">
        <v>746</v>
      </c>
      <c r="P50" s="2442"/>
      <c r="Q50" s="1741" t="s">
        <v>747</v>
      </c>
      <c r="R50" s="1742" t="s">
        <v>748</v>
      </c>
      <c r="S50" s="1743" t="s">
        <v>749</v>
      </c>
      <c r="T50" s="1743" t="s">
        <v>750</v>
      </c>
      <c r="U50" s="1743" t="s">
        <v>751</v>
      </c>
      <c r="V50" s="1744" t="s">
        <v>752</v>
      </c>
      <c r="W50" s="117"/>
      <c r="X50" s="117"/>
      <c r="Y50" s="2440" t="s">
        <v>753</v>
      </c>
      <c r="Z50" s="2440"/>
      <c r="AA50" s="2440"/>
      <c r="AB50" s="2440"/>
      <c r="AC50" s="2440"/>
      <c r="AD50" s="2440"/>
      <c r="AE50" s="2440"/>
      <c r="AF50" s="2440"/>
      <c r="AG50" s="2440"/>
      <c r="AH50" s="117"/>
      <c r="AI50" s="117"/>
      <c r="AJ50" s="117"/>
      <c r="AK50" s="117"/>
      <c r="AL50" s="117"/>
      <c r="AM50" s="117"/>
      <c r="AN50" s="117"/>
      <c r="AO50" s="117"/>
      <c r="AP50" s="117"/>
      <c r="AQ50" s="117"/>
      <c r="AR50" s="117"/>
      <c r="AS50" s="117"/>
      <c r="AT50" s="117"/>
      <c r="AU50" s="117"/>
      <c r="AV50" s="117"/>
      <c r="AW50" s="117"/>
      <c r="AX50" s="117"/>
      <c r="BK50" s="884"/>
    </row>
    <row r="51" spans="1:97" s="535" customFormat="1" ht="5.0999999999999996" customHeight="1" thickBot="1" x14ac:dyDescent="0.3">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25">
      <c r="A52" s="880"/>
      <c r="B52" s="2448" t="s">
        <v>1735</v>
      </c>
      <c r="C52" s="2449"/>
      <c r="D52" s="2449"/>
      <c r="E52" s="2449"/>
      <c r="F52" s="2449"/>
      <c r="G52" s="2449"/>
      <c r="H52" s="2449"/>
      <c r="I52" s="2450"/>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25">
      <c r="A53" s="880"/>
      <c r="B53" s="2417" t="s">
        <v>1227</v>
      </c>
      <c r="C53" s="2447"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6" t="s">
        <v>676</v>
      </c>
      <c r="Z53" s="2336"/>
      <c r="AA53" s="2336"/>
      <c r="AB53" s="2336"/>
      <c r="AC53" s="2336"/>
      <c r="AD53" s="2336"/>
      <c r="AE53" s="2336"/>
      <c r="AF53" s="2336"/>
      <c r="AG53" s="2336"/>
      <c r="AH53" s="2336"/>
      <c r="AI53" s="2336"/>
      <c r="AJ53" s="2336"/>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25">
      <c r="A54" s="880"/>
      <c r="B54" s="2418"/>
      <c r="C54" s="2447"/>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26" t="s">
        <v>679</v>
      </c>
      <c r="Z54" s="2426"/>
      <c r="AA54" s="2426"/>
      <c r="AB54" s="2426"/>
      <c r="AC54" s="2426"/>
      <c r="AD54" s="2426"/>
      <c r="AE54" s="2426"/>
      <c r="AF54" s="2426"/>
      <c r="AG54" s="2426"/>
      <c r="AH54" s="2426"/>
      <c r="AI54" s="2426"/>
      <c r="AJ54" s="2426"/>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25">
      <c r="A55" s="880"/>
      <c r="B55" s="2418"/>
      <c r="C55" s="2413" t="s">
        <v>1684</v>
      </c>
      <c r="D55" s="2413"/>
      <c r="E55" s="2413"/>
      <c r="F55" s="2413"/>
      <c r="G55" s="2413"/>
      <c r="H55" s="2413"/>
      <c r="I55" s="2414"/>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401"/>
      <c r="AC55" s="2401"/>
      <c r="AD55" s="2401"/>
      <c r="AE55" s="1588"/>
      <c r="AF55" s="1588"/>
      <c r="AG55" s="2401">
        <v>1</v>
      </c>
      <c r="AH55" s="2401"/>
      <c r="AI55" s="1588"/>
      <c r="AJ55" s="117"/>
      <c r="AK55" s="117"/>
      <c r="AL55" s="117"/>
      <c r="AM55" s="117"/>
      <c r="AN55" s="117"/>
      <c r="AO55" s="117"/>
      <c r="AP55" s="117"/>
      <c r="AQ55" s="117"/>
      <c r="AR55" s="117"/>
      <c r="AS55" s="117"/>
      <c r="AT55" s="117"/>
      <c r="AU55" s="117"/>
      <c r="AV55" s="117"/>
      <c r="AW55" s="117"/>
      <c r="AX55" s="117"/>
      <c r="BK55" s="884"/>
    </row>
    <row r="56" spans="1:97" ht="15" customHeight="1" x14ac:dyDescent="0.25">
      <c r="A56" s="880"/>
      <c r="B56" s="2418"/>
      <c r="C56" s="570" t="s">
        <v>1625</v>
      </c>
      <c r="D56" s="1729" t="s">
        <v>1814</v>
      </c>
      <c r="E56" s="570">
        <v>5</v>
      </c>
      <c r="F56" s="1730">
        <f>IFERROR(VLOOKUP(C56,'Supuestos FE TP'!$A$170:$D$181,4,FALSE),0)</f>
        <v>2.1941051181190314</v>
      </c>
      <c r="G56" s="1731">
        <f t="shared" ref="G56:G61" si="12">(E56*F56)*-1</f>
        <v>-10.970525590595157</v>
      </c>
      <c r="H56" s="1732">
        <f t="shared" ref="H56:H61" si="13">G56*(44/12)</f>
        <v>-40.225260498848911</v>
      </c>
      <c r="I56" s="1003" t="e">
        <f t="shared" ref="I56:I61" si="14">IF(E56&gt;0,VLOOKUP($C56,$AV$102:$BF$132,3,FALSE),0)</f>
        <v>#N/A</v>
      </c>
      <c r="J56" s="15" t="e">
        <f t="shared" si="1"/>
        <v>#N/A</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24"/>
      <c r="AC56" s="2424"/>
      <c r="AD56" s="2424"/>
      <c r="AE56" s="1612"/>
      <c r="AF56" s="1612"/>
      <c r="AG56" s="2401">
        <v>2</v>
      </c>
      <c r="AH56" s="2401"/>
      <c r="AI56" s="1612"/>
      <c r="AJ56" s="119"/>
      <c r="AK56" s="119"/>
      <c r="AL56" s="119"/>
      <c r="AM56" s="119"/>
      <c r="AN56" s="119"/>
      <c r="AO56" s="119"/>
      <c r="AP56" s="119"/>
      <c r="AQ56" s="119"/>
      <c r="AR56" s="119"/>
      <c r="AS56" s="119"/>
      <c r="AT56" s="119"/>
      <c r="AU56" s="119"/>
      <c r="AV56" s="119"/>
      <c r="AW56" s="119"/>
      <c r="AX56" s="119"/>
      <c r="BK56" s="884"/>
    </row>
    <row r="57" spans="1:97" ht="15" customHeight="1" x14ac:dyDescent="0.25">
      <c r="A57" s="880"/>
      <c r="B57" s="2418"/>
      <c r="C57" s="570" t="s">
        <v>1626</v>
      </c>
      <c r="D57" s="1729" t="s">
        <v>1814</v>
      </c>
      <c r="E57" s="570">
        <v>13</v>
      </c>
      <c r="F57" s="1730">
        <f>IFERROR(VLOOKUP(C57,'Supuestos FE TP'!$A$170:$D$181,4,FALSE),0)</f>
        <v>1.7919204521876326</v>
      </c>
      <c r="G57" s="1731">
        <f t="shared" si="12"/>
        <v>-23.294965878439225</v>
      </c>
      <c r="H57" s="1732">
        <f t="shared" si="13"/>
        <v>-85.414874887610495</v>
      </c>
      <c r="I57" s="1003" t="e">
        <f t="shared" si="14"/>
        <v>#N/A</v>
      </c>
      <c r="J57" s="15" t="e">
        <f t="shared" si="1"/>
        <v>#N/A</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5" t="s">
        <v>739</v>
      </c>
      <c r="Z57" s="2405"/>
      <c r="AA57" s="2405"/>
      <c r="AB57" s="2405"/>
      <c r="AC57" s="2405"/>
      <c r="AD57" s="2405"/>
      <c r="AE57" s="2405"/>
      <c r="AF57" s="2405"/>
      <c r="AG57" s="2405"/>
      <c r="AH57" s="2405"/>
      <c r="AI57" s="2405"/>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25">
      <c r="A58" s="880"/>
      <c r="B58" s="2418"/>
      <c r="C58" s="570" t="s">
        <v>1624</v>
      </c>
      <c r="D58" s="1729" t="s">
        <v>1814</v>
      </c>
      <c r="E58" s="570">
        <v>52</v>
      </c>
      <c r="F58" s="1730">
        <f>IFERROR(VLOOKUP(C58,'Supuestos FE TP'!$A$170:$D$181,4,FALSE),0)</f>
        <v>2.2708978678592522</v>
      </c>
      <c r="G58" s="1731">
        <f t="shared" si="12"/>
        <v>-118.08668912868112</v>
      </c>
      <c r="H58" s="1732">
        <f t="shared" si="13"/>
        <v>-432.98452680516408</v>
      </c>
      <c r="I58" s="1003" t="e">
        <f t="shared" si="14"/>
        <v>#N/A</v>
      </c>
      <c r="J58" s="15" t="e">
        <f t="shared" si="1"/>
        <v>#N/A</v>
      </c>
      <c r="K58" s="117"/>
      <c r="L58" s="117"/>
      <c r="M58" s="117"/>
      <c r="N58" s="2425" t="s">
        <v>740</v>
      </c>
      <c r="O58" s="2425"/>
      <c r="P58" s="2425"/>
      <c r="Q58" s="2425"/>
      <c r="R58" s="2425"/>
      <c r="S58" s="2425"/>
      <c r="T58" s="2425"/>
      <c r="U58" s="2425"/>
      <c r="V58" s="2425"/>
      <c r="W58" s="119"/>
      <c r="X58" s="119"/>
      <c r="Y58" s="2405" t="s">
        <v>741</v>
      </c>
      <c r="Z58" s="2405"/>
      <c r="AA58" s="2405"/>
      <c r="AB58" s="2405"/>
      <c r="AC58" s="2405"/>
      <c r="AD58" s="2405"/>
      <c r="AE58" s="2405"/>
      <c r="AF58" s="2405"/>
      <c r="AG58" s="2405"/>
      <c r="AH58" s="2405"/>
      <c r="AI58" s="2405"/>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25">
      <c r="A59" s="880"/>
      <c r="B59" s="2418"/>
      <c r="C59" s="570" t="s">
        <v>1628</v>
      </c>
      <c r="D59" s="1729" t="s">
        <v>1814</v>
      </c>
      <c r="E59" s="570">
        <v>82</v>
      </c>
      <c r="F59" s="1730">
        <f>IFERROR(VLOOKUP(C59,'Supuestos FE TP'!$A$170:$D$181,4,FALSE),0)</f>
        <v>1.3549969128066646</v>
      </c>
      <c r="G59" s="1731">
        <f t="shared" si="12"/>
        <v>-111.10974685014649</v>
      </c>
      <c r="H59" s="1732">
        <f t="shared" si="13"/>
        <v>-407.40240511720378</v>
      </c>
      <c r="I59" s="1003" t="e">
        <f t="shared" si="14"/>
        <v>#N/A</v>
      </c>
      <c r="J59" s="15" t="e">
        <f t="shared" si="1"/>
        <v>#N/A</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25">
      <c r="A60" s="880"/>
      <c r="B60" s="2418"/>
      <c r="C60" s="570" t="s">
        <v>1390</v>
      </c>
      <c r="D60" s="1729" t="s">
        <v>1814</v>
      </c>
      <c r="E60" s="570">
        <v>52</v>
      </c>
      <c r="F60" s="1730">
        <f>IFERROR(VLOOKUP(C60,'Supuestos FE TP'!$A$170:$D$181,4,FALSE),0)</f>
        <v>2.4882899999999997</v>
      </c>
      <c r="G60" s="1731">
        <f t="shared" si="12"/>
        <v>-129.39107999999999</v>
      </c>
      <c r="H60" s="1732">
        <f t="shared" si="13"/>
        <v>-474.43395999999996</v>
      </c>
      <c r="I60" s="1003" t="e">
        <f t="shared" si="14"/>
        <v>#N/A</v>
      </c>
      <c r="J60" s="15" t="e">
        <f t="shared" si="1"/>
        <v>#N/A</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25">
      <c r="A61" s="880"/>
      <c r="B61" s="2418"/>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30" t="s">
        <v>742</v>
      </c>
      <c r="Z61" s="2430"/>
      <c r="AA61" s="2430"/>
      <c r="AB61" s="2430"/>
      <c r="AC61" s="2430"/>
      <c r="AD61" s="2430"/>
      <c r="AE61" s="2430"/>
      <c r="AF61" s="2430"/>
      <c r="AG61" s="2430"/>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25">
      <c r="A62" s="880"/>
      <c r="B62" s="2418"/>
      <c r="C62" s="2415" t="s">
        <v>709</v>
      </c>
      <c r="D62" s="2416"/>
      <c r="E62" s="1736">
        <f>SUM(E56:E61)</f>
        <v>204</v>
      </c>
      <c r="F62" s="1736"/>
      <c r="G62" s="1737"/>
      <c r="H62" s="1736">
        <f>SUM(H56:H61)</f>
        <v>-1440.4610273088272</v>
      </c>
      <c r="I62" s="567">
        <f>IF(H62&gt;0,SQRT(SUM(J56:J61))/H62,0)</f>
        <v>0</v>
      </c>
      <c r="J62" s="15">
        <f t="shared" si="1"/>
        <v>0</v>
      </c>
      <c r="K62" s="117"/>
      <c r="L62" s="117"/>
      <c r="M62" s="117"/>
      <c r="N62" s="117" t="s">
        <v>743</v>
      </c>
      <c r="O62" s="117"/>
      <c r="P62" s="117"/>
      <c r="Q62" s="117"/>
      <c r="R62" s="117"/>
      <c r="S62" s="117"/>
      <c r="T62" s="117"/>
      <c r="U62" s="117"/>
      <c r="V62" s="117"/>
      <c r="W62" s="117"/>
      <c r="X62" s="117"/>
      <c r="Y62" s="2436" t="s">
        <v>744</v>
      </c>
      <c r="Z62" s="2436"/>
      <c r="AA62" s="2436"/>
      <c r="AB62" s="2436"/>
      <c r="AC62" s="2436"/>
      <c r="AD62" s="2436"/>
      <c r="AE62" s="2436"/>
      <c r="AF62" s="2436"/>
      <c r="AG62" s="2436"/>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25">
      <c r="A63" s="880"/>
      <c r="B63" s="2418"/>
      <c r="C63" s="2413" t="s">
        <v>1678</v>
      </c>
      <c r="D63" s="2413"/>
      <c r="E63" s="2413"/>
      <c r="F63" s="2413"/>
      <c r="G63" s="2413"/>
      <c r="H63" s="2413"/>
      <c r="I63" s="2414"/>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25">
      <c r="A64" s="880"/>
      <c r="B64" s="2418"/>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25">
      <c r="A65" s="880"/>
      <c r="B65" s="2418"/>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25">
      <c r="A66" s="880"/>
      <c r="B66" s="2418"/>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25">
      <c r="A67" s="880"/>
      <c r="B67" s="2418"/>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25">
      <c r="A68" s="880"/>
      <c r="B68" s="2418"/>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25">
      <c r="A69" s="880"/>
      <c r="B69" s="2419"/>
      <c r="C69" s="2415" t="s">
        <v>709</v>
      </c>
      <c r="D69" s="2416"/>
      <c r="E69" s="1736">
        <f>SUM(E64:E68)</f>
        <v>0</v>
      </c>
      <c r="F69" s="1736"/>
      <c r="G69" s="1737"/>
      <c r="H69" s="1736">
        <f>SUM(H62:H68)</f>
        <v>-1440.4610273088272</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
      <c r="A70" s="880"/>
      <c r="B70" s="2421" t="s">
        <v>1228</v>
      </c>
      <c r="C70" s="2422"/>
      <c r="D70" s="2422"/>
      <c r="E70" s="2422"/>
      <c r="F70" s="2422"/>
      <c r="G70" s="2422"/>
      <c r="H70" s="1739">
        <f>H69+H62</f>
        <v>-2880.9220546176543</v>
      </c>
      <c r="I70" s="1004">
        <f>I62</f>
        <v>0</v>
      </c>
      <c r="J70" s="15">
        <f t="shared" si="1"/>
        <v>0</v>
      </c>
      <c r="K70" s="117"/>
      <c r="L70" s="117"/>
      <c r="M70" s="117"/>
      <c r="W70" s="117"/>
      <c r="X70" s="117"/>
      <c r="Y70" s="2440" t="s">
        <v>753</v>
      </c>
      <c r="Z70" s="2440"/>
      <c r="AA70" s="2440"/>
      <c r="AB70" s="2440"/>
      <c r="AC70" s="2440"/>
      <c r="AD70" s="2440"/>
      <c r="AE70" s="2440"/>
      <c r="AF70" s="2440"/>
      <c r="AG70" s="2440"/>
      <c r="AH70" s="117"/>
      <c r="AI70" s="117"/>
      <c r="AJ70" s="117"/>
      <c r="AK70" s="117"/>
      <c r="AL70" s="117"/>
      <c r="AM70" s="117"/>
      <c r="AN70" s="117"/>
      <c r="AO70" s="117"/>
      <c r="AP70" s="117"/>
      <c r="AQ70" s="117"/>
      <c r="AR70" s="117"/>
      <c r="AS70" s="117"/>
      <c r="AT70" s="117"/>
      <c r="AU70" s="117"/>
      <c r="AV70" s="117"/>
      <c r="AW70" s="117"/>
      <c r="AX70" s="117"/>
      <c r="BK70" s="884"/>
    </row>
    <row r="71" spans="1:63" s="535" customFormat="1" ht="4.3499999999999996" customHeight="1" thickBot="1" x14ac:dyDescent="0.3">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5" customHeight="1" x14ac:dyDescent="0.25">
      <c r="A72" s="880"/>
      <c r="B72" s="2448" t="s">
        <v>1736</v>
      </c>
      <c r="C72" s="2449"/>
      <c r="D72" s="2449"/>
      <c r="E72" s="2449"/>
      <c r="F72" s="2449"/>
      <c r="G72" s="2449"/>
      <c r="H72" s="2449"/>
      <c r="I72" s="2450"/>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25">
      <c r="A73" s="880"/>
      <c r="B73" s="2417"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25">
      <c r="A74" s="880"/>
      <c r="B74" s="2418"/>
      <c r="C74" s="2413" t="s">
        <v>1687</v>
      </c>
      <c r="D74" s="2413"/>
      <c r="E74" s="2413"/>
      <c r="F74" s="2413"/>
      <c r="G74" s="2413"/>
      <c r="H74" s="2413"/>
      <c r="I74" s="2414"/>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25">
      <c r="A75" s="880"/>
      <c r="B75" s="2418"/>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25">
      <c r="A76" s="880"/>
      <c r="B76" s="2418"/>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25">
      <c r="A77" s="880"/>
      <c r="B77" s="2419"/>
      <c r="C77" s="2415" t="s">
        <v>709</v>
      </c>
      <c r="D77" s="2416"/>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
      <c r="A78" s="880"/>
      <c r="B78" s="2421" t="s">
        <v>1652</v>
      </c>
      <c r="C78" s="2422"/>
      <c r="D78" s="2422"/>
      <c r="E78" s="2422"/>
      <c r="F78" s="2422"/>
      <c r="G78" s="2422"/>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3499999999999996" customHeight="1" thickBot="1" x14ac:dyDescent="0.3">
      <c r="A79" s="880"/>
      <c r="B79" s="1019"/>
      <c r="C79" s="1019"/>
      <c r="D79" s="1019"/>
      <c r="E79" s="1019"/>
      <c r="F79" s="1019"/>
      <c r="G79" s="1019"/>
      <c r="H79" s="1019"/>
      <c r="I79" s="1760"/>
      <c r="J79" s="15"/>
      <c r="K79" s="117"/>
      <c r="L79" s="117"/>
      <c r="M79" s="117"/>
      <c r="N79" s="1761" t="s">
        <v>745</v>
      </c>
      <c r="O79" s="2438" t="s">
        <v>746</v>
      </c>
      <c r="P79" s="2439"/>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35" customHeight="1" thickBot="1" x14ac:dyDescent="0.3">
      <c r="A80" s="880"/>
      <c r="B80" s="2443" t="s">
        <v>1651</v>
      </c>
      <c r="C80" s="2444"/>
      <c r="D80" s="2444"/>
      <c r="E80" s="2444"/>
      <c r="F80" s="2444"/>
      <c r="G80" s="2444"/>
      <c r="H80" s="1766">
        <f>H78+H70+H50</f>
        <v>-3523.3034470176544</v>
      </c>
      <c r="I80" s="1006">
        <f>IF(H80&gt;0,(SQRT(J50+J70))/H80,0)</f>
        <v>0</v>
      </c>
      <c r="J80" s="15">
        <f t="shared" si="1"/>
        <v>0</v>
      </c>
      <c r="K80" s="117"/>
      <c r="L80" s="117"/>
      <c r="M80" s="117"/>
      <c r="N80" s="1767" t="s">
        <v>745</v>
      </c>
      <c r="O80" s="2445" t="s">
        <v>746</v>
      </c>
      <c r="P80" s="2446"/>
      <c r="Q80" s="1768" t="s">
        <v>747</v>
      </c>
      <c r="R80" s="1769" t="s">
        <v>748</v>
      </c>
      <c r="S80" s="1770" t="s">
        <v>749</v>
      </c>
      <c r="T80" s="1770" t="s">
        <v>750</v>
      </c>
      <c r="U80" s="1770" t="s">
        <v>751</v>
      </c>
      <c r="V80" s="1771" t="s">
        <v>752</v>
      </c>
      <c r="W80" s="117"/>
      <c r="X80" s="117"/>
      <c r="Y80" s="2440" t="s">
        <v>753</v>
      </c>
      <c r="Z80" s="2440"/>
      <c r="AA80" s="2440"/>
      <c r="AB80" s="2440"/>
      <c r="AC80" s="2440"/>
      <c r="AD80" s="2440"/>
      <c r="AE80" s="2440"/>
      <c r="AF80" s="2440"/>
      <c r="AG80" s="2440"/>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25">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75" x14ac:dyDescent="0.25">
      <c r="A82" s="880"/>
      <c r="B82" s="2410" t="s">
        <v>1412</v>
      </c>
      <c r="C82" s="2410"/>
      <c r="D82" s="1774" t="s">
        <v>1653</v>
      </c>
      <c r="E82" s="2451">
        <f>'CAMBIO DE USO DE LA TIERRA'!G76</f>
        <v>0</v>
      </c>
      <c r="F82" s="2451"/>
      <c r="G82" s="2451"/>
      <c r="H82" s="2451"/>
      <c r="I82" s="2451"/>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75" x14ac:dyDescent="0.25">
      <c r="A83" s="880"/>
      <c r="B83" s="2410"/>
      <c r="C83" s="2410"/>
      <c r="D83" s="1774" t="s">
        <v>1654</v>
      </c>
      <c r="E83" s="2451">
        <f>E69+E62+E49+E41+E33+E24</f>
        <v>228.4</v>
      </c>
      <c r="F83" s="2451"/>
      <c r="G83" s="2451"/>
      <c r="H83" s="2451"/>
      <c r="I83" s="2451"/>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75" x14ac:dyDescent="0.25">
      <c r="A84" s="880"/>
      <c r="B84" s="2410"/>
      <c r="C84" s="2410"/>
      <c r="D84" s="1774" t="s">
        <v>1655</v>
      </c>
      <c r="E84" s="2452"/>
      <c r="F84" s="2452"/>
      <c r="G84" s="2452"/>
      <c r="H84" s="2452"/>
      <c r="I84" s="2452"/>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25">
      <c r="A85" s="880"/>
      <c r="B85" s="2410"/>
      <c r="C85" s="2410"/>
      <c r="D85" s="1774" t="s">
        <v>1413</v>
      </c>
      <c r="E85" s="2409" t="str">
        <f>IF((E82+E83)&lt;=E84,"CUMPLE","VERIFIQUE LOS DATOS DE LAS ÁREAS INGRESADAS")</f>
        <v>VERIFIQUE LOS DATOS DE LAS ÁREAS INGRESADAS</v>
      </c>
      <c r="F85" s="2409"/>
      <c r="G85" s="2409"/>
      <c r="H85" s="2409"/>
      <c r="I85" s="2409"/>
      <c r="J85" s="15">
        <f t="shared" si="1"/>
        <v>0</v>
      </c>
      <c r="K85" s="117"/>
      <c r="L85" s="117"/>
      <c r="M85" s="117"/>
      <c r="N85" s="1673" t="s">
        <v>754</v>
      </c>
      <c r="O85" s="2434" t="s">
        <v>706</v>
      </c>
      <c r="P85" s="2296"/>
      <c r="Q85" s="1674">
        <v>5488.7</v>
      </c>
      <c r="R85" s="1675">
        <v>96.2</v>
      </c>
      <c r="S85" s="1674">
        <v>527896.1</v>
      </c>
      <c r="T85" s="1675">
        <v>48.1</v>
      </c>
      <c r="U85" s="1674">
        <v>263948.09999999998</v>
      </c>
      <c r="V85" s="1674">
        <v>968689.4</v>
      </c>
      <c r="W85" s="117"/>
      <c r="X85" s="117"/>
      <c r="Y85" s="2435" t="s">
        <v>755</v>
      </c>
      <c r="Z85" s="2435"/>
      <c r="AA85" s="2435"/>
      <c r="AB85" s="2435"/>
      <c r="AC85" s="2435"/>
      <c r="AD85" s="2435"/>
      <c r="AE85" s="2435"/>
      <c r="AF85" s="2435"/>
      <c r="AG85" s="2435"/>
      <c r="AH85" s="117"/>
      <c r="AI85" s="117"/>
      <c r="AJ85" s="117"/>
      <c r="AK85" s="117"/>
      <c r="AL85" s="117"/>
      <c r="AM85" s="117"/>
      <c r="AN85" s="117"/>
      <c r="AO85" s="117"/>
      <c r="AP85" s="117"/>
      <c r="AQ85" s="117"/>
      <c r="AR85" s="117"/>
      <c r="AS85" s="117"/>
      <c r="AT85" s="117"/>
      <c r="AU85" s="117"/>
      <c r="AV85" s="117"/>
      <c r="AW85" s="117"/>
      <c r="AX85" s="117"/>
      <c r="BK85" s="884"/>
    </row>
    <row r="86" spans="1:63" hidden="1" x14ac:dyDescent="0.25">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25">
      <c r="A87" s="880"/>
      <c r="B87" s="122" t="s">
        <v>649</v>
      </c>
      <c r="C87" s="117"/>
      <c r="D87" s="117"/>
      <c r="E87" s="122" t="s">
        <v>122</v>
      </c>
      <c r="F87" s="122"/>
      <c r="G87" s="117"/>
      <c r="H87" s="117"/>
      <c r="I87" s="122" t="s">
        <v>650</v>
      </c>
      <c r="J87" s="117"/>
      <c r="K87" s="117"/>
      <c r="L87" s="117"/>
      <c r="M87" s="117"/>
      <c r="N87" s="1673" t="s">
        <v>754</v>
      </c>
      <c r="O87" s="2437" t="s">
        <v>710</v>
      </c>
      <c r="P87" s="2284"/>
      <c r="Q87" s="1676">
        <v>39472439.899999999</v>
      </c>
      <c r="R87" s="1677">
        <v>258.89999999999998</v>
      </c>
      <c r="S87" s="1676">
        <v>10218406273.9</v>
      </c>
      <c r="T87" s="1677">
        <v>129.4</v>
      </c>
      <c r="U87" s="1676">
        <v>5109203136.8999996</v>
      </c>
      <c r="V87" s="1676">
        <v>18750775512.599998</v>
      </c>
      <c r="W87" s="117"/>
      <c r="X87" s="117"/>
      <c r="Y87" s="2426" t="s">
        <v>756</v>
      </c>
      <c r="Z87" s="2426"/>
      <c r="AA87" s="2426"/>
      <c r="AB87" s="2426"/>
      <c r="AC87" s="2426"/>
      <c r="AD87" s="2426"/>
      <c r="AE87" s="2426"/>
      <c r="AF87" s="2426"/>
      <c r="AG87" s="2426"/>
      <c r="AH87" s="117"/>
      <c r="AI87" s="117"/>
      <c r="AJ87" s="117"/>
      <c r="AK87" s="117"/>
      <c r="AL87" s="117"/>
      <c r="AM87" s="117"/>
      <c r="AN87" s="117"/>
      <c r="AO87" s="117"/>
      <c r="AP87" s="117"/>
      <c r="AQ87" s="117"/>
      <c r="AR87" s="117"/>
      <c r="AS87" s="117"/>
      <c r="AT87" s="117"/>
      <c r="AU87" s="117"/>
      <c r="AV87" s="117"/>
      <c r="AW87" s="117"/>
      <c r="AX87" s="117"/>
    </row>
    <row r="88" spans="1:63" hidden="1" x14ac:dyDescent="0.25">
      <c r="A88" s="880"/>
      <c r="B88" s="117"/>
      <c r="C88" s="117"/>
      <c r="D88" s="117"/>
      <c r="E88" s="117"/>
      <c r="F88" s="117"/>
      <c r="G88" s="117"/>
      <c r="H88" s="117"/>
      <c r="I88" s="117"/>
      <c r="J88" s="117"/>
      <c r="K88" s="117"/>
      <c r="L88" s="117"/>
      <c r="M88" s="117"/>
      <c r="N88" s="1673" t="s">
        <v>754</v>
      </c>
      <c r="O88" s="2434" t="s">
        <v>714</v>
      </c>
      <c r="P88" s="2296"/>
      <c r="Q88" s="1674">
        <v>598747.30000000005</v>
      </c>
      <c r="R88" s="1675">
        <v>164.1</v>
      </c>
      <c r="S88" s="1674">
        <v>98253243</v>
      </c>
      <c r="T88" s="1675">
        <v>82</v>
      </c>
      <c r="U88" s="1674">
        <v>49126621.5</v>
      </c>
      <c r="V88" s="1674">
        <v>180294700.90000001</v>
      </c>
      <c r="W88" s="117"/>
      <c r="X88" s="117"/>
      <c r="Y88" s="2402" t="s">
        <v>682</v>
      </c>
      <c r="Z88" s="2402"/>
      <c r="AA88" s="2402"/>
      <c r="AB88" s="2402"/>
      <c r="AC88" s="2402"/>
      <c r="AD88" s="2402"/>
      <c r="AE88" s="2402"/>
      <c r="AF88" s="2402"/>
      <c r="AG88" s="2402"/>
      <c r="AH88" s="117"/>
      <c r="AI88" s="117"/>
      <c r="AJ88" s="117"/>
      <c r="AK88" s="117"/>
      <c r="AL88" s="117"/>
      <c r="AM88" s="117"/>
      <c r="AN88" s="117"/>
      <c r="AO88" s="117"/>
      <c r="AP88" s="117"/>
      <c r="AQ88" s="117"/>
      <c r="AR88" s="117"/>
      <c r="AS88" s="117"/>
      <c r="AT88" s="117"/>
      <c r="AU88" s="117"/>
      <c r="AV88" s="117"/>
      <c r="AW88" s="117"/>
      <c r="AX88" s="117"/>
    </row>
    <row r="89" spans="1:63" hidden="1" x14ac:dyDescent="0.25">
      <c r="A89" s="880"/>
      <c r="B89" s="892" t="s">
        <v>757</v>
      </c>
      <c r="C89" s="2333" t="s">
        <v>758</v>
      </c>
      <c r="D89" s="2333"/>
      <c r="E89" s="2333"/>
      <c r="F89" s="138"/>
      <c r="G89" s="117"/>
      <c r="H89" s="117"/>
      <c r="I89" s="117"/>
      <c r="J89" s="117"/>
      <c r="K89" s="117"/>
      <c r="L89" s="117"/>
      <c r="M89" s="117"/>
      <c r="N89" s="1673" t="s">
        <v>754</v>
      </c>
      <c r="O89" s="2437" t="s">
        <v>726</v>
      </c>
      <c r="P89" s="2284"/>
      <c r="Q89" s="1676">
        <v>58123.9</v>
      </c>
      <c r="R89" s="1677">
        <v>191.4</v>
      </c>
      <c r="S89" s="1676">
        <v>11127457.800000001</v>
      </c>
      <c r="T89" s="1677">
        <v>95.7</v>
      </c>
      <c r="U89" s="1676">
        <v>5563728.9000000004</v>
      </c>
      <c r="V89" s="1676">
        <v>20418885</v>
      </c>
      <c r="W89" s="117"/>
      <c r="X89" s="117"/>
      <c r="Y89" s="2426"/>
      <c r="Z89" s="1606"/>
      <c r="AA89" s="1606"/>
      <c r="AB89" s="1606"/>
      <c r="AC89" s="2403" t="s">
        <v>658</v>
      </c>
      <c r="AD89" s="2403"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25">
      <c r="A90" s="880"/>
      <c r="B90" s="1789" t="s">
        <v>759</v>
      </c>
      <c r="C90" s="2327" t="s">
        <v>760</v>
      </c>
      <c r="D90" s="2327"/>
      <c r="E90" s="2327"/>
      <c r="F90" s="139"/>
      <c r="G90" s="117"/>
      <c r="H90" s="117"/>
      <c r="I90" s="117"/>
      <c r="J90" s="117"/>
      <c r="K90" s="117"/>
      <c r="L90" s="117"/>
      <c r="M90" s="117"/>
      <c r="N90" s="1673" t="s">
        <v>754</v>
      </c>
      <c r="O90" s="2434" t="s">
        <v>729</v>
      </c>
      <c r="P90" s="2296"/>
      <c r="Q90" s="1675">
        <v>7.4</v>
      </c>
      <c r="R90" s="1675">
        <v>213.5</v>
      </c>
      <c r="S90" s="1674">
        <v>1573.1</v>
      </c>
      <c r="T90" s="1675">
        <v>106.8</v>
      </c>
      <c r="U90" s="1675">
        <v>786.5</v>
      </c>
      <c r="V90" s="1674">
        <v>2886.6</v>
      </c>
      <c r="W90" s="117"/>
      <c r="X90" s="117"/>
      <c r="Y90" s="2426"/>
      <c r="Z90" s="1606"/>
      <c r="AA90" s="1606"/>
      <c r="AB90" s="1620" t="s">
        <v>657</v>
      </c>
      <c r="AC90" s="2403"/>
      <c r="AD90" s="2403"/>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25">
      <c r="A91" s="880"/>
      <c r="B91" s="1789" t="s">
        <v>761</v>
      </c>
      <c r="C91" s="2327" t="s">
        <v>762</v>
      </c>
      <c r="D91" s="2327"/>
      <c r="E91" s="2327"/>
      <c r="F91" s="139"/>
      <c r="G91" s="117"/>
      <c r="H91" s="117"/>
      <c r="I91" s="117"/>
      <c r="J91" s="117"/>
      <c r="K91" s="117"/>
      <c r="L91" s="117"/>
      <c r="M91" s="117"/>
      <c r="N91" s="1673" t="s">
        <v>754</v>
      </c>
      <c r="O91" s="2437" t="s">
        <v>735</v>
      </c>
      <c r="P91" s="2284"/>
      <c r="Q91" s="1676">
        <v>34129.699999999997</v>
      </c>
      <c r="R91" s="1677">
        <v>255.2</v>
      </c>
      <c r="S91" s="1676">
        <v>8711575.9000000004</v>
      </c>
      <c r="T91" s="1677">
        <v>127.6</v>
      </c>
      <c r="U91" s="1676">
        <v>4355787.9000000004</v>
      </c>
      <c r="V91" s="1676">
        <v>15985741.699999999</v>
      </c>
      <c r="W91" s="117"/>
      <c r="X91" s="117"/>
      <c r="Y91" s="2426"/>
      <c r="Z91" s="1605" t="s">
        <v>719</v>
      </c>
      <c r="AA91" s="1605"/>
      <c r="AB91" s="1606"/>
      <c r="AC91" s="2403"/>
      <c r="AD91" s="2403"/>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25">
      <c r="A92" s="880"/>
      <c r="B92" s="1790" t="s">
        <v>764</v>
      </c>
      <c r="C92" s="2327" t="s">
        <v>765</v>
      </c>
      <c r="D92" s="2327"/>
      <c r="E92" s="2327"/>
      <c r="F92" s="139"/>
      <c r="G92" s="117"/>
      <c r="H92" s="117"/>
      <c r="I92" s="117"/>
      <c r="J92" s="117"/>
      <c r="K92" s="117"/>
      <c r="L92" s="117"/>
      <c r="M92" s="117"/>
      <c r="N92" s="1673" t="s">
        <v>754</v>
      </c>
      <c r="O92" s="2453" t="s">
        <v>118</v>
      </c>
      <c r="P92" s="2286"/>
      <c r="Q92" s="1680">
        <v>40168936.899999999</v>
      </c>
      <c r="R92" s="1681">
        <v>257.3</v>
      </c>
      <c r="S92" s="1680">
        <v>10337028019.700001</v>
      </c>
      <c r="T92" s="1681">
        <v>128.69999999999999</v>
      </c>
      <c r="U92" s="1680">
        <v>5168514009.8999996</v>
      </c>
      <c r="V92" s="1680">
        <v>18968446416.200001</v>
      </c>
      <c r="W92" s="117"/>
      <c r="X92" s="117"/>
      <c r="Y92" s="2426"/>
      <c r="Z92" s="1606"/>
      <c r="AA92" s="1606"/>
      <c r="AB92" s="1623" t="s">
        <v>766</v>
      </c>
      <c r="AC92" s="2454" t="s">
        <v>721</v>
      </c>
      <c r="AD92" s="2454"/>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25">
      <c r="A93" s="880"/>
      <c r="B93" s="1790" t="s">
        <v>767</v>
      </c>
      <c r="C93" s="2327" t="s">
        <v>768</v>
      </c>
      <c r="D93" s="2327"/>
      <c r="E93" s="2327"/>
      <c r="F93" s="139"/>
      <c r="G93" s="117"/>
      <c r="H93" s="117"/>
      <c r="I93" s="117"/>
      <c r="J93" s="117"/>
      <c r="K93" s="117"/>
      <c r="L93" s="117"/>
      <c r="M93" s="117"/>
      <c r="N93" s="1682" t="s">
        <v>769</v>
      </c>
      <c r="O93" s="2455" t="s">
        <v>706</v>
      </c>
      <c r="P93" s="2291"/>
      <c r="Q93" s="1683">
        <v>271188.7</v>
      </c>
      <c r="R93" s="1684">
        <v>96.2</v>
      </c>
      <c r="S93" s="1683">
        <v>26082774.300000001</v>
      </c>
      <c r="T93" s="1684">
        <v>48.1</v>
      </c>
      <c r="U93" s="1683">
        <v>13041387.199999999</v>
      </c>
      <c r="V93" s="1683">
        <v>47861890.799999997</v>
      </c>
      <c r="W93" s="117"/>
      <c r="X93" s="117"/>
      <c r="Y93" s="2423" t="s">
        <v>665</v>
      </c>
      <c r="Z93" s="2423"/>
      <c r="AA93" s="2423"/>
      <c r="AB93" s="2423"/>
      <c r="AC93" s="2423"/>
      <c r="AD93" s="2423"/>
      <c r="AE93" s="2423"/>
      <c r="AF93" s="2423"/>
      <c r="AG93" s="2423"/>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25">
      <c r="A94" s="880"/>
      <c r="B94" s="2456" t="s">
        <v>770</v>
      </c>
      <c r="C94" s="2457" t="s">
        <v>771</v>
      </c>
      <c r="D94" s="2457"/>
      <c r="E94" s="2457"/>
      <c r="F94" s="140"/>
      <c r="G94" s="117"/>
      <c r="H94" s="117"/>
      <c r="I94" s="117"/>
      <c r="J94" s="117"/>
      <c r="K94" s="117"/>
      <c r="L94" s="117"/>
      <c r="M94" s="117"/>
      <c r="N94" s="1682" t="s">
        <v>769</v>
      </c>
      <c r="O94" s="2434" t="s">
        <v>710</v>
      </c>
      <c r="P94" s="2296"/>
      <c r="Q94" s="1674">
        <v>1763221</v>
      </c>
      <c r="R94" s="1675">
        <v>258.89999999999998</v>
      </c>
      <c r="S94" s="1674">
        <v>456452865</v>
      </c>
      <c r="T94" s="1675">
        <v>129.4</v>
      </c>
      <c r="U94" s="1674">
        <v>228226432.5</v>
      </c>
      <c r="V94" s="1674">
        <v>837591007.20000005</v>
      </c>
      <c r="W94" s="117"/>
      <c r="X94" s="117"/>
      <c r="Y94" s="2426" t="s">
        <v>685</v>
      </c>
      <c r="Z94" s="2426"/>
      <c r="AA94" s="1686" t="s">
        <v>663</v>
      </c>
      <c r="AB94" s="2402">
        <v>18</v>
      </c>
      <c r="AC94" s="1620">
        <v>14.5</v>
      </c>
      <c r="AD94" s="1620">
        <v>7</v>
      </c>
      <c r="AE94" s="2402">
        <v>5</v>
      </c>
      <c r="AF94" s="2402">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25">
      <c r="A95" s="880"/>
      <c r="B95" s="2456"/>
      <c r="C95" s="2457"/>
      <c r="D95" s="2457"/>
      <c r="E95" s="2457"/>
      <c r="F95" s="140"/>
      <c r="G95" s="117"/>
      <c r="H95" s="117"/>
      <c r="I95" s="117"/>
      <c r="J95" s="117"/>
      <c r="K95" s="117"/>
      <c r="L95" s="117"/>
      <c r="M95" s="117"/>
      <c r="N95" s="1682" t="s">
        <v>769</v>
      </c>
      <c r="O95" s="2455" t="s">
        <v>714</v>
      </c>
      <c r="P95" s="2291"/>
      <c r="Q95" s="1683">
        <v>652129.80000000005</v>
      </c>
      <c r="R95" s="1684">
        <v>164.1</v>
      </c>
      <c r="S95" s="1683">
        <v>107013198.40000001</v>
      </c>
      <c r="T95" s="1684">
        <v>82</v>
      </c>
      <c r="U95" s="1683">
        <v>53506599.200000003</v>
      </c>
      <c r="V95" s="1683">
        <v>196369219.09999999</v>
      </c>
      <c r="W95" s="117"/>
      <c r="X95" s="117"/>
      <c r="Y95" s="2426"/>
      <c r="Z95" s="2426"/>
      <c r="AA95" s="1687" t="s">
        <v>664</v>
      </c>
      <c r="AB95" s="2402"/>
      <c r="AC95" s="1588">
        <v>5</v>
      </c>
      <c r="AD95" s="1588">
        <v>4</v>
      </c>
      <c r="AE95" s="2402"/>
      <c r="AF95" s="2402"/>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25">
      <c r="A96" s="880"/>
      <c r="B96" s="117"/>
      <c r="C96" s="117"/>
      <c r="D96" s="117"/>
      <c r="E96" s="117"/>
      <c r="F96" s="117"/>
      <c r="G96" s="117"/>
      <c r="H96" s="117"/>
      <c r="I96" s="117"/>
      <c r="J96" s="117"/>
      <c r="K96" s="117"/>
      <c r="L96" s="117"/>
      <c r="M96" s="117"/>
      <c r="N96" s="1682" t="s">
        <v>769</v>
      </c>
      <c r="O96" s="2434" t="s">
        <v>717</v>
      </c>
      <c r="P96" s="2296"/>
      <c r="Q96" s="1674">
        <v>9356.9</v>
      </c>
      <c r="R96" s="1675">
        <v>172.2</v>
      </c>
      <c r="S96" s="1674">
        <v>1611386.7</v>
      </c>
      <c r="T96" s="1675">
        <v>86.1</v>
      </c>
      <c r="U96" s="1674">
        <v>805693.3</v>
      </c>
      <c r="V96" s="1674">
        <v>2956894.5</v>
      </c>
      <c r="W96" s="117"/>
      <c r="X96" s="117"/>
      <c r="Y96" s="2426"/>
      <c r="Z96" s="2426"/>
      <c r="AA96" s="1687" t="s">
        <v>666</v>
      </c>
      <c r="AB96" s="2402"/>
      <c r="AC96" s="1588">
        <v>19</v>
      </c>
      <c r="AD96" s="1588">
        <v>10.3</v>
      </c>
      <c r="AE96" s="2402"/>
      <c r="AF96" s="2402"/>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25">
      <c r="A97" s="880"/>
      <c r="B97" s="117"/>
      <c r="C97" s="117"/>
      <c r="D97" s="117"/>
      <c r="E97" s="117"/>
      <c r="F97" s="117"/>
      <c r="G97" s="117"/>
      <c r="H97" s="117"/>
      <c r="I97" s="117"/>
      <c r="J97" s="119"/>
      <c r="K97" s="119"/>
      <c r="L97" s="119"/>
      <c r="M97" s="119"/>
      <c r="N97" s="1682" t="s">
        <v>769</v>
      </c>
      <c r="O97" s="2455" t="s">
        <v>724</v>
      </c>
      <c r="P97" s="2291"/>
      <c r="Q97" s="1683">
        <v>972918.7</v>
      </c>
      <c r="R97" s="1684">
        <v>193</v>
      </c>
      <c r="S97" s="1683">
        <v>187764270.09999999</v>
      </c>
      <c r="T97" s="1684">
        <v>96.5</v>
      </c>
      <c r="U97" s="1683">
        <v>93882135</v>
      </c>
      <c r="V97" s="1683">
        <v>344547435.60000002</v>
      </c>
      <c r="W97" s="117"/>
      <c r="X97" s="117"/>
      <c r="Y97" s="2426" t="s">
        <v>688</v>
      </c>
      <c r="Z97" s="2426"/>
      <c r="AA97" s="1686" t="s">
        <v>663</v>
      </c>
      <c r="AB97" s="1620">
        <v>21</v>
      </c>
      <c r="AC97" s="1620">
        <v>16</v>
      </c>
      <c r="AD97" s="1620">
        <v>16</v>
      </c>
      <c r="AE97" s="2402">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25">
      <c r="A98" s="880"/>
      <c r="B98" s="117"/>
      <c r="C98" s="117"/>
      <c r="D98" s="117"/>
      <c r="E98" s="117"/>
      <c r="F98" s="117"/>
      <c r="G98" s="117"/>
      <c r="H98" s="117"/>
      <c r="I98" s="117"/>
      <c r="J98" s="119"/>
      <c r="K98" s="119"/>
      <c r="L98" s="119"/>
      <c r="M98" s="119"/>
      <c r="N98" s="1682" t="s">
        <v>769</v>
      </c>
      <c r="O98" s="2434" t="s">
        <v>726</v>
      </c>
      <c r="P98" s="2296"/>
      <c r="Q98" s="1674">
        <v>2384237.4</v>
      </c>
      <c r="R98" s="1675">
        <v>191.4</v>
      </c>
      <c r="S98" s="1674">
        <v>456447020.60000002</v>
      </c>
      <c r="T98" s="1675">
        <v>95.7</v>
      </c>
      <c r="U98" s="1674">
        <v>228223510.30000001</v>
      </c>
      <c r="V98" s="1674">
        <v>837580282.79999995</v>
      </c>
      <c r="W98" s="119"/>
      <c r="X98" s="119"/>
      <c r="Y98" s="2426"/>
      <c r="Z98" s="2426"/>
      <c r="AA98" s="1687" t="s">
        <v>664</v>
      </c>
      <c r="AB98" s="1588">
        <v>6.4</v>
      </c>
      <c r="AC98" s="1588">
        <v>6.4</v>
      </c>
      <c r="AD98" s="1588">
        <v>6.4</v>
      </c>
      <c r="AE98" s="2402"/>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25">
      <c r="A99" s="880"/>
      <c r="B99" s="117"/>
      <c r="C99" s="117"/>
      <c r="D99" s="117"/>
      <c r="E99" s="117"/>
      <c r="F99" s="117"/>
      <c r="G99" s="117"/>
      <c r="H99" s="117"/>
      <c r="I99" s="117"/>
      <c r="J99" s="119"/>
      <c r="K99" s="119"/>
      <c r="L99" s="119"/>
      <c r="M99" s="119"/>
      <c r="N99" s="1682" t="s">
        <v>769</v>
      </c>
      <c r="O99" s="2455" t="s">
        <v>729</v>
      </c>
      <c r="P99" s="2291"/>
      <c r="Q99" s="1683">
        <v>594153.19999999995</v>
      </c>
      <c r="R99" s="1684">
        <v>213.5</v>
      </c>
      <c r="S99" s="1683">
        <v>126858751.5</v>
      </c>
      <c r="T99" s="1684">
        <v>106.8</v>
      </c>
      <c r="U99" s="1683">
        <v>63429375.799999997</v>
      </c>
      <c r="V99" s="1683">
        <v>232785809.09999999</v>
      </c>
      <c r="W99" s="119"/>
      <c r="X99" s="119"/>
      <c r="Y99" s="2426"/>
      <c r="Z99" s="2426"/>
      <c r="AA99" s="1687" t="s">
        <v>666</v>
      </c>
      <c r="AB99" s="1588">
        <v>38.4</v>
      </c>
      <c r="AC99" s="1588">
        <v>32</v>
      </c>
      <c r="AD99" s="1588">
        <v>32</v>
      </c>
      <c r="AE99" s="2402"/>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25">
      <c r="A100" s="880"/>
      <c r="B100" s="117"/>
      <c r="C100" s="117"/>
      <c r="D100" s="117"/>
      <c r="E100" s="117"/>
      <c r="F100" s="117"/>
      <c r="G100" s="117"/>
      <c r="H100" s="117"/>
      <c r="I100" s="117"/>
      <c r="J100" s="119"/>
      <c r="K100" s="119"/>
      <c r="L100" s="119"/>
      <c r="M100" s="119"/>
      <c r="N100" s="1682" t="s">
        <v>769</v>
      </c>
      <c r="O100" s="2434" t="s">
        <v>733</v>
      </c>
      <c r="P100" s="2296"/>
      <c r="Q100" s="1674">
        <v>1550640.1</v>
      </c>
      <c r="R100" s="1675">
        <v>257.60000000000002</v>
      </c>
      <c r="S100" s="1674">
        <v>399478491.60000002</v>
      </c>
      <c r="T100" s="1675">
        <v>128.80000000000001</v>
      </c>
      <c r="U100" s="1674">
        <v>199739245.80000001</v>
      </c>
      <c r="V100" s="1674">
        <v>733043032</v>
      </c>
      <c r="W100" s="119"/>
      <c r="X100" s="119"/>
      <c r="Y100" s="2426" t="s">
        <v>691</v>
      </c>
      <c r="Z100" s="2426"/>
      <c r="AA100" s="1686" t="s">
        <v>663</v>
      </c>
      <c r="AB100" s="1588">
        <v>15</v>
      </c>
      <c r="AC100" s="1588">
        <v>8</v>
      </c>
      <c r="AD100" s="1588">
        <v>8</v>
      </c>
      <c r="AE100" s="2401" t="s">
        <v>772</v>
      </c>
      <c r="AF100" s="2401">
        <v>2.2000000000000002</v>
      </c>
      <c r="AG100" s="2401"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25">
      <c r="A101" s="880"/>
      <c r="B101" s="117"/>
      <c r="C101" s="117"/>
      <c r="D101" s="117"/>
      <c r="E101" s="117"/>
      <c r="F101" s="117"/>
      <c r="G101" s="117"/>
      <c r="H101" s="117"/>
      <c r="I101" s="117"/>
      <c r="J101" s="119"/>
      <c r="K101" s="119"/>
      <c r="L101" s="119"/>
      <c r="M101" s="119"/>
      <c r="N101" s="1682" t="s">
        <v>769</v>
      </c>
      <c r="O101" s="2458" t="s">
        <v>118</v>
      </c>
      <c r="P101" s="2298"/>
      <c r="Q101" s="1688">
        <v>8197845.7999999998</v>
      </c>
      <c r="R101" s="1689">
        <v>214.9</v>
      </c>
      <c r="S101" s="1688">
        <v>1761708758.0999999</v>
      </c>
      <c r="T101" s="1689">
        <v>107.4</v>
      </c>
      <c r="U101" s="1688">
        <v>880854379.10000002</v>
      </c>
      <c r="V101" s="1688">
        <v>3232735571.1999998</v>
      </c>
      <c r="W101" s="119"/>
      <c r="X101" s="119"/>
      <c r="Y101" s="2426"/>
      <c r="Z101" s="2426"/>
      <c r="AA101" s="1687" t="s">
        <v>664</v>
      </c>
      <c r="AB101" s="1588"/>
      <c r="AC101" s="1588">
        <v>3.8</v>
      </c>
      <c r="AD101" s="1588">
        <v>3.8</v>
      </c>
      <c r="AE101" s="2401"/>
      <c r="AF101" s="2401"/>
      <c r="AG101" s="2401"/>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25">
      <c r="A102" s="880"/>
      <c r="B102" s="117"/>
      <c r="C102" s="117"/>
      <c r="D102" s="117"/>
      <c r="E102" s="117"/>
      <c r="F102" s="117"/>
      <c r="G102" s="117"/>
      <c r="H102" s="117"/>
      <c r="I102" s="117"/>
      <c r="J102" s="119"/>
      <c r="K102" s="119"/>
      <c r="L102" s="119"/>
      <c r="M102" s="119"/>
      <c r="N102" s="1673" t="s">
        <v>773</v>
      </c>
      <c r="O102" s="2434" t="s">
        <v>706</v>
      </c>
      <c r="P102" s="2296"/>
      <c r="Q102" s="1674">
        <v>423463.4</v>
      </c>
      <c r="R102" s="1675">
        <v>96.2</v>
      </c>
      <c r="S102" s="1674">
        <v>40728474</v>
      </c>
      <c r="T102" s="1675">
        <v>48.1</v>
      </c>
      <c r="U102" s="1674">
        <v>20364237</v>
      </c>
      <c r="V102" s="1674">
        <v>74736749.799999997</v>
      </c>
      <c r="W102" s="119"/>
      <c r="X102" s="119"/>
      <c r="Y102" s="2426"/>
      <c r="Z102" s="2426"/>
      <c r="AA102" s="1687" t="s">
        <v>666</v>
      </c>
      <c r="AB102" s="1588"/>
      <c r="AC102" s="1588">
        <v>11.5</v>
      </c>
      <c r="AD102" s="1588">
        <v>11.5</v>
      </c>
      <c r="AE102" s="2401"/>
      <c r="AF102" s="2401"/>
      <c r="AG102" s="2401"/>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25">
      <c r="A103" s="880"/>
      <c r="B103" s="117"/>
      <c r="C103" s="117"/>
      <c r="D103" s="117"/>
      <c r="E103" s="117"/>
      <c r="F103" s="117"/>
      <c r="G103" s="117"/>
      <c r="H103" s="117"/>
      <c r="I103" s="117"/>
      <c r="J103" s="119"/>
      <c r="K103" s="119"/>
      <c r="L103" s="119"/>
      <c r="M103" s="119"/>
      <c r="N103" s="1673" t="s">
        <v>773</v>
      </c>
      <c r="O103" s="2434" t="s">
        <v>714</v>
      </c>
      <c r="P103" s="2296"/>
      <c r="Q103" s="1674">
        <v>265714</v>
      </c>
      <c r="R103" s="1675">
        <v>164.1</v>
      </c>
      <c r="S103" s="1674">
        <v>43603133.700000003</v>
      </c>
      <c r="T103" s="1675">
        <v>82</v>
      </c>
      <c r="U103" s="1674">
        <v>21801566.800000001</v>
      </c>
      <c r="V103" s="1674">
        <v>80011750.299999997</v>
      </c>
      <c r="W103" s="119"/>
      <c r="X103" s="119"/>
      <c r="Y103" s="2426"/>
      <c r="Z103" s="2426"/>
      <c r="AA103" s="1687" t="s">
        <v>664</v>
      </c>
      <c r="AB103" s="1588">
        <v>5</v>
      </c>
      <c r="AC103" s="1588">
        <v>8</v>
      </c>
      <c r="AD103" s="1588">
        <v>3.2</v>
      </c>
      <c r="AE103" s="2401"/>
      <c r="AF103" s="2401"/>
      <c r="AG103" s="2401"/>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25">
      <c r="A104" s="880"/>
      <c r="B104" s="117"/>
      <c r="C104" s="117"/>
      <c r="D104" s="117"/>
      <c r="E104" s="117"/>
      <c r="F104" s="117"/>
      <c r="G104" s="117"/>
      <c r="H104" s="117"/>
      <c r="I104" s="117"/>
      <c r="J104" s="119"/>
      <c r="K104" s="119"/>
      <c r="L104" s="119"/>
      <c r="M104" s="119"/>
      <c r="N104" s="1673" t="s">
        <v>773</v>
      </c>
      <c r="O104" s="2437" t="s">
        <v>724</v>
      </c>
      <c r="P104" s="2284"/>
      <c r="Q104" s="1676">
        <v>121879.3</v>
      </c>
      <c r="R104" s="1677">
        <v>193</v>
      </c>
      <c r="S104" s="1676">
        <v>23521575.199999999</v>
      </c>
      <c r="T104" s="1677">
        <v>96.5</v>
      </c>
      <c r="U104" s="1676">
        <v>11760787.6</v>
      </c>
      <c r="V104" s="1676">
        <v>43162090.399999999</v>
      </c>
      <c r="W104" s="119"/>
      <c r="X104" s="119"/>
      <c r="Y104" s="2426"/>
      <c r="Z104" s="2426"/>
      <c r="AA104" s="1687" t="s">
        <v>666</v>
      </c>
      <c r="AB104" s="1588">
        <v>35</v>
      </c>
      <c r="AC104" s="1588">
        <v>40</v>
      </c>
      <c r="AD104" s="1588">
        <v>11.8</v>
      </c>
      <c r="AE104" s="2401"/>
      <c r="AF104" s="2401"/>
      <c r="AG104" s="2401"/>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25">
      <c r="A105" s="880"/>
      <c r="B105" s="117"/>
      <c r="C105" s="117"/>
      <c r="D105" s="117"/>
      <c r="E105" s="117"/>
      <c r="F105" s="117"/>
      <c r="G105" s="117"/>
      <c r="H105" s="117"/>
      <c r="I105" s="117"/>
      <c r="J105" s="119"/>
      <c r="K105" s="119"/>
      <c r="L105" s="119"/>
      <c r="M105" s="119"/>
      <c r="N105" s="1673" t="s">
        <v>773</v>
      </c>
      <c r="O105" s="2434" t="s">
        <v>726</v>
      </c>
      <c r="P105" s="2296"/>
      <c r="Q105" s="1674">
        <v>44895.9</v>
      </c>
      <c r="R105" s="1675">
        <v>191.4</v>
      </c>
      <c r="S105" s="1674">
        <v>8595033</v>
      </c>
      <c r="T105" s="1675">
        <v>95.7</v>
      </c>
      <c r="U105" s="1674">
        <v>4297516.5</v>
      </c>
      <c r="V105" s="1674">
        <v>15771885.5</v>
      </c>
      <c r="W105" s="119"/>
      <c r="X105" s="119"/>
      <c r="Y105" s="2426" t="s">
        <v>774</v>
      </c>
      <c r="Z105" s="2426"/>
      <c r="AA105" s="2426"/>
      <c r="AB105" s="2426"/>
      <c r="AC105" s="2426"/>
      <c r="AD105" s="2426"/>
      <c r="AE105" s="2426"/>
      <c r="AF105" s="2426"/>
      <c r="AG105" s="2426"/>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25">
      <c r="A106" s="880"/>
      <c r="B106" s="532"/>
      <c r="C106" s="532"/>
      <c r="D106" s="532"/>
      <c r="E106" s="532"/>
      <c r="F106" s="532"/>
      <c r="G106" s="532"/>
      <c r="H106" s="532"/>
      <c r="I106" s="532"/>
      <c r="J106" s="894"/>
      <c r="K106" s="894"/>
      <c r="L106" s="894"/>
      <c r="M106" s="894"/>
      <c r="N106" s="1791" t="s">
        <v>773</v>
      </c>
      <c r="O106" s="2459" t="s">
        <v>729</v>
      </c>
      <c r="P106" s="2460"/>
      <c r="Q106" s="1792">
        <v>377.2</v>
      </c>
      <c r="R106" s="1792">
        <v>213.5</v>
      </c>
      <c r="S106" s="1793">
        <v>80533.3</v>
      </c>
      <c r="T106" s="1792">
        <v>106.8</v>
      </c>
      <c r="U106" s="1793">
        <v>40266.6</v>
      </c>
      <c r="V106" s="1793">
        <v>147778.6</v>
      </c>
      <c r="W106" s="894"/>
      <c r="X106" s="894"/>
      <c r="Y106" s="2461" t="s">
        <v>775</v>
      </c>
      <c r="Z106" s="2461"/>
      <c r="AA106" s="2461"/>
      <c r="AB106" s="2461"/>
      <c r="AC106" s="2461"/>
      <c r="AD106" s="2461"/>
      <c r="AE106" s="2461"/>
      <c r="AF106" s="2461"/>
      <c r="AG106" s="2461"/>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25">
      <c r="A107" s="880"/>
      <c r="B107" s="532"/>
      <c r="C107" s="532"/>
      <c r="D107" s="532"/>
      <c r="E107" s="532"/>
      <c r="F107" s="532"/>
      <c r="G107" s="532"/>
      <c r="H107" s="532"/>
      <c r="I107" s="532"/>
      <c r="J107" s="894"/>
      <c r="K107" s="894"/>
      <c r="L107" s="894"/>
      <c r="M107" s="894"/>
      <c r="N107" s="1791" t="s">
        <v>773</v>
      </c>
      <c r="O107" s="2459" t="s">
        <v>733</v>
      </c>
      <c r="P107" s="2460"/>
      <c r="Q107" s="1793">
        <v>61796.9</v>
      </c>
      <c r="R107" s="1792">
        <v>257.60000000000002</v>
      </c>
      <c r="S107" s="1793">
        <v>15920233.699999999</v>
      </c>
      <c r="T107" s="1792">
        <v>128.80000000000001</v>
      </c>
      <c r="U107" s="1793">
        <v>7960116.7999999998</v>
      </c>
      <c r="V107" s="1793">
        <v>29213628.800000001</v>
      </c>
      <c r="W107" s="894"/>
      <c r="X107" s="894"/>
      <c r="Y107" s="2461" t="s">
        <v>776</v>
      </c>
      <c r="Z107" s="2461"/>
      <c r="AA107" s="2461"/>
      <c r="AB107" s="2461"/>
      <c r="AC107" s="2461"/>
      <c r="AD107" s="2461"/>
      <c r="AE107" s="2461"/>
      <c r="AF107" s="2461"/>
      <c r="AG107" s="2461"/>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25">
      <c r="A108" s="880"/>
      <c r="B108" s="532"/>
      <c r="C108" s="532"/>
      <c r="D108" s="532"/>
      <c r="E108" s="532"/>
      <c r="F108" s="532"/>
      <c r="G108" s="532"/>
      <c r="H108" s="532"/>
      <c r="I108" s="532"/>
      <c r="J108" s="894"/>
      <c r="K108" s="894"/>
      <c r="L108" s="894"/>
      <c r="M108" s="894"/>
      <c r="N108" s="1791" t="s">
        <v>773</v>
      </c>
      <c r="O108" s="2459" t="s">
        <v>737</v>
      </c>
      <c r="P108" s="2460"/>
      <c r="Q108" s="1793">
        <v>9619.1</v>
      </c>
      <c r="R108" s="1792">
        <v>125.5</v>
      </c>
      <c r="S108" s="1793">
        <v>1206883</v>
      </c>
      <c r="T108" s="1792">
        <v>62.7</v>
      </c>
      <c r="U108" s="1793">
        <v>603441.5</v>
      </c>
      <c r="V108" s="1793">
        <v>2214630.2000000002</v>
      </c>
      <c r="W108" s="894"/>
      <c r="X108" s="894"/>
      <c r="Y108" s="2461" t="s">
        <v>777</v>
      </c>
      <c r="Z108" s="2461"/>
      <c r="AA108" s="2461"/>
      <c r="AB108" s="2461"/>
      <c r="AC108" s="2461"/>
      <c r="AD108" s="2461"/>
      <c r="AE108" s="2461"/>
      <c r="AF108" s="2461"/>
      <c r="AG108" s="2461"/>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25">
      <c r="A109" s="880"/>
      <c r="B109" s="532"/>
      <c r="C109" s="532"/>
      <c r="D109" s="532"/>
      <c r="E109" s="532"/>
      <c r="F109" s="532"/>
      <c r="G109" s="532"/>
      <c r="H109" s="532"/>
      <c r="I109" s="532"/>
      <c r="J109" s="532"/>
      <c r="K109" s="532"/>
      <c r="L109" s="532"/>
      <c r="M109" s="532"/>
      <c r="N109" s="1791" t="s">
        <v>773</v>
      </c>
      <c r="O109" s="2462" t="s">
        <v>118</v>
      </c>
      <c r="P109" s="2463"/>
      <c r="Q109" s="1796">
        <v>1852093.3</v>
      </c>
      <c r="R109" s="1797">
        <v>201.4</v>
      </c>
      <c r="S109" s="1796">
        <v>372945796.69999999</v>
      </c>
      <c r="T109" s="1797">
        <v>100.7</v>
      </c>
      <c r="U109" s="1796">
        <v>186472898.40000001</v>
      </c>
      <c r="V109" s="1796">
        <v>684355537</v>
      </c>
      <c r="W109" s="894"/>
      <c r="X109" s="894"/>
      <c r="Y109" s="2461" t="s">
        <v>778</v>
      </c>
      <c r="Z109" s="2461"/>
      <c r="AA109" s="2461"/>
      <c r="AB109" s="2461"/>
      <c r="AC109" s="2461"/>
      <c r="AD109" s="2461"/>
      <c r="AE109" s="2461"/>
      <c r="AF109" s="2461"/>
      <c r="AG109" s="2461"/>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25">
      <c r="A110" s="880"/>
      <c r="B110" s="532"/>
      <c r="C110" s="532"/>
      <c r="D110" s="532"/>
      <c r="E110" s="532"/>
      <c r="F110" s="532"/>
      <c r="G110" s="532"/>
      <c r="H110" s="532"/>
      <c r="I110" s="532"/>
      <c r="J110" s="532"/>
      <c r="K110" s="532"/>
      <c r="L110" s="532"/>
      <c r="M110" s="532"/>
      <c r="N110" s="1791" t="s">
        <v>779</v>
      </c>
      <c r="O110" s="2459" t="s">
        <v>706</v>
      </c>
      <c r="P110" s="2460"/>
      <c r="Q110" s="1793">
        <v>16554.7</v>
      </c>
      <c r="R110" s="1792">
        <v>96.2</v>
      </c>
      <c r="S110" s="1793">
        <v>1592221.6</v>
      </c>
      <c r="T110" s="1792">
        <v>48.1</v>
      </c>
      <c r="U110" s="1793">
        <v>796110.8</v>
      </c>
      <c r="V110" s="1793">
        <v>2921726.6</v>
      </c>
      <c r="W110" s="532"/>
      <c r="X110" s="532"/>
      <c r="Y110" s="2461" t="s">
        <v>780</v>
      </c>
      <c r="Z110" s="2461"/>
      <c r="AA110" s="2461"/>
      <c r="AB110" s="2461"/>
      <c r="AC110" s="2461"/>
      <c r="AD110" s="2461"/>
      <c r="AE110" s="2461"/>
      <c r="AF110" s="2461"/>
      <c r="AG110" s="2461"/>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25">
      <c r="A111" s="880"/>
      <c r="B111" s="532"/>
      <c r="C111" s="532"/>
      <c r="D111" s="532"/>
      <c r="E111" s="532"/>
      <c r="F111" s="532"/>
      <c r="G111" s="532"/>
      <c r="H111" s="532"/>
      <c r="I111" s="532"/>
      <c r="J111" s="532"/>
      <c r="K111" s="532"/>
      <c r="L111" s="532"/>
      <c r="M111" s="532"/>
      <c r="N111" s="1791" t="s">
        <v>779</v>
      </c>
      <c r="O111" s="2459" t="s">
        <v>710</v>
      </c>
      <c r="P111" s="2460"/>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25">
      <c r="A112" s="880"/>
      <c r="B112" s="532"/>
      <c r="C112" s="532"/>
      <c r="D112" s="532"/>
      <c r="E112" s="532"/>
      <c r="F112" s="532"/>
      <c r="G112" s="532"/>
      <c r="H112" s="532"/>
      <c r="I112" s="532"/>
      <c r="J112" s="532"/>
      <c r="K112" s="532"/>
      <c r="L112" s="532"/>
      <c r="M112" s="532"/>
      <c r="N112" s="1791" t="s">
        <v>779</v>
      </c>
      <c r="O112" s="2459" t="s">
        <v>714</v>
      </c>
      <c r="P112" s="2460"/>
      <c r="Q112" s="1793">
        <v>3555491.9</v>
      </c>
      <c r="R112" s="1792">
        <v>164.1</v>
      </c>
      <c r="S112" s="1793">
        <v>583449129.20000005</v>
      </c>
      <c r="T112" s="1792">
        <v>82</v>
      </c>
      <c r="U112" s="1793">
        <v>291724564.60000002</v>
      </c>
      <c r="V112" s="1793">
        <v>1070629152</v>
      </c>
      <c r="W112" s="532"/>
      <c r="X112" s="532"/>
      <c r="Y112" s="2464" t="s">
        <v>781</v>
      </c>
      <c r="Z112" s="2464"/>
      <c r="AA112" s="2464"/>
      <c r="AB112" s="2464"/>
      <c r="AC112" s="532"/>
      <c r="AD112" s="2464" t="s">
        <v>782</v>
      </c>
      <c r="AE112" s="2464"/>
      <c r="AF112" s="2464"/>
      <c r="AG112" s="2464"/>
      <c r="AH112" s="2464"/>
      <c r="AI112" s="2464"/>
      <c r="AJ112" s="2464"/>
      <c r="AK112" s="2464"/>
      <c r="AL112" s="532"/>
      <c r="AM112" s="2464" t="s">
        <v>783</v>
      </c>
      <c r="AN112" s="2464"/>
      <c r="AO112" s="2464"/>
      <c r="AP112" s="2464"/>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25">
      <c r="A113" s="880"/>
      <c r="B113" s="532"/>
      <c r="C113" s="532"/>
      <c r="D113" s="532"/>
      <c r="E113" s="532"/>
      <c r="F113" s="532"/>
      <c r="G113" s="532"/>
      <c r="H113" s="532"/>
      <c r="I113" s="532"/>
      <c r="J113" s="532"/>
      <c r="K113" s="532"/>
      <c r="L113" s="532"/>
      <c r="M113" s="532"/>
      <c r="N113" s="1791" t="s">
        <v>779</v>
      </c>
      <c r="O113" s="2459" t="s">
        <v>717</v>
      </c>
      <c r="P113" s="2460"/>
      <c r="Q113" s="1793">
        <v>162722.1</v>
      </c>
      <c r="R113" s="1792">
        <v>172.2</v>
      </c>
      <c r="S113" s="1793">
        <v>28022965.399999999</v>
      </c>
      <c r="T113" s="1792">
        <v>86.1</v>
      </c>
      <c r="U113" s="1793">
        <v>14011482.699999999</v>
      </c>
      <c r="V113" s="1793">
        <v>51422141.5</v>
      </c>
      <c r="W113" s="532"/>
      <c r="X113" s="532"/>
      <c r="Y113" s="2464" t="s">
        <v>784</v>
      </c>
      <c r="Z113" s="2464"/>
      <c r="AA113" s="2464"/>
      <c r="AB113" s="2464"/>
      <c r="AC113" s="532"/>
      <c r="AD113" s="2465" t="s">
        <v>785</v>
      </c>
      <c r="AE113" s="2465"/>
      <c r="AF113" s="2465"/>
      <c r="AG113" s="2465"/>
      <c r="AH113" s="2465"/>
      <c r="AI113" s="2465"/>
      <c r="AJ113" s="2465"/>
      <c r="AK113" s="2465"/>
      <c r="AL113" s="532"/>
      <c r="AM113" s="2465" t="s">
        <v>786</v>
      </c>
      <c r="AN113" s="2465"/>
      <c r="AO113" s="2465"/>
      <c r="AP113" s="2465"/>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25">
      <c r="A114" s="880"/>
      <c r="B114" s="532"/>
      <c r="C114" s="532"/>
      <c r="D114" s="532"/>
      <c r="E114" s="532"/>
      <c r="F114" s="532"/>
      <c r="G114" s="532"/>
      <c r="H114" s="532"/>
      <c r="I114" s="532"/>
      <c r="J114" s="532"/>
      <c r="K114" s="532"/>
      <c r="L114" s="532"/>
      <c r="M114" s="532"/>
      <c r="N114" s="1791" t="s">
        <v>779</v>
      </c>
      <c r="O114" s="2459" t="s">
        <v>726</v>
      </c>
      <c r="P114" s="2460"/>
      <c r="Q114" s="1793">
        <v>21214.5</v>
      </c>
      <c r="R114" s="1792">
        <v>191.4</v>
      </c>
      <c r="S114" s="1793">
        <v>4061376.9</v>
      </c>
      <c r="T114" s="1792">
        <v>95.7</v>
      </c>
      <c r="U114" s="1793">
        <v>2030688.5</v>
      </c>
      <c r="V114" s="1793">
        <v>7452626.5999999996</v>
      </c>
      <c r="W114" s="532"/>
      <c r="X114" s="532"/>
      <c r="Y114" s="2464" t="s">
        <v>787</v>
      </c>
      <c r="Z114" s="2464"/>
      <c r="AA114" s="2464"/>
      <c r="AB114" s="1798"/>
      <c r="AC114" s="532"/>
      <c r="AD114" s="2467" t="s">
        <v>788</v>
      </c>
      <c r="AE114" s="2467"/>
      <c r="AF114" s="2467"/>
      <c r="AG114" s="2467"/>
      <c r="AH114" s="2467"/>
      <c r="AI114" s="2467"/>
      <c r="AJ114" s="2467"/>
      <c r="AK114" s="2467"/>
      <c r="AL114" s="532"/>
      <c r="AM114" s="2461" t="s">
        <v>789</v>
      </c>
      <c r="AN114" s="2461"/>
      <c r="AO114" s="2461"/>
      <c r="AP114" s="2461"/>
      <c r="AQ114" s="532"/>
      <c r="AR114" s="532"/>
      <c r="AS114" s="532"/>
      <c r="AT114" s="532"/>
      <c r="AU114" s="532"/>
      <c r="AV114" s="1794"/>
      <c r="AW114" s="1794"/>
      <c r="AX114" s="1794"/>
      <c r="AY114" s="1795"/>
      <c r="AZ114" s="1795"/>
      <c r="BA114" s="1795"/>
      <c r="BB114" s="1795"/>
      <c r="BC114" s="1795"/>
      <c r="BD114" s="1795"/>
      <c r="BE114" s="1795"/>
      <c r="BF114" s="1795"/>
    </row>
    <row r="115" spans="1:58" s="535" customFormat="1" ht="60" x14ac:dyDescent="0.25">
      <c r="A115" s="880"/>
      <c r="B115" s="532"/>
      <c r="C115" s="532"/>
      <c r="D115" s="532"/>
      <c r="E115" s="532"/>
      <c r="F115" s="532"/>
      <c r="G115" s="532"/>
      <c r="H115" s="532"/>
      <c r="I115" s="532"/>
      <c r="J115" s="532"/>
      <c r="K115" s="532"/>
      <c r="L115" s="532"/>
      <c r="M115" s="532"/>
      <c r="N115" s="1791" t="s">
        <v>779</v>
      </c>
      <c r="O115" s="2459" t="s">
        <v>729</v>
      </c>
      <c r="P115" s="2460"/>
      <c r="Q115" s="1793">
        <v>12358.2</v>
      </c>
      <c r="R115" s="1792">
        <v>213.5</v>
      </c>
      <c r="S115" s="1793">
        <v>2638625.5</v>
      </c>
      <c r="T115" s="1792">
        <v>106.8</v>
      </c>
      <c r="U115" s="1793">
        <v>1319312.7</v>
      </c>
      <c r="V115" s="1793">
        <v>4841877.7</v>
      </c>
      <c r="W115" s="532"/>
      <c r="X115" s="532"/>
      <c r="Y115" s="2468" t="s">
        <v>790</v>
      </c>
      <c r="Z115" s="2468"/>
      <c r="AA115" s="2468"/>
      <c r="AB115" s="1798"/>
      <c r="AC115" s="532"/>
      <c r="AD115" s="2469"/>
      <c r="AE115" s="1799"/>
      <c r="AF115" s="2470" t="s">
        <v>791</v>
      </c>
      <c r="AG115" s="1799"/>
      <c r="AH115" s="1799"/>
      <c r="AI115" s="2471" t="s">
        <v>792</v>
      </c>
      <c r="AJ115" s="2471"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1.5" x14ac:dyDescent="0.25">
      <c r="A116" s="880"/>
      <c r="B116" s="532"/>
      <c r="C116" s="532"/>
      <c r="D116" s="532"/>
      <c r="E116" s="532"/>
      <c r="F116" s="532"/>
      <c r="G116" s="532"/>
      <c r="H116" s="532"/>
      <c r="I116" s="532"/>
      <c r="J116" s="532"/>
      <c r="K116" s="532"/>
      <c r="L116" s="532"/>
      <c r="M116" s="532"/>
      <c r="N116" s="1791" t="s">
        <v>779</v>
      </c>
      <c r="O116" s="2459" t="s">
        <v>735</v>
      </c>
      <c r="P116" s="2460"/>
      <c r="Q116" s="1793">
        <v>1593042.3</v>
      </c>
      <c r="R116" s="1792">
        <v>255.2</v>
      </c>
      <c r="S116" s="1793">
        <v>406622426.19999999</v>
      </c>
      <c r="T116" s="1792">
        <v>127.6</v>
      </c>
      <c r="U116" s="1793">
        <v>203311213.09999999</v>
      </c>
      <c r="V116" s="1793">
        <v>746152152.10000002</v>
      </c>
      <c r="W116" s="532"/>
      <c r="X116" s="532"/>
      <c r="Y116" s="1803"/>
      <c r="Z116" s="2474" t="s">
        <v>796</v>
      </c>
      <c r="AA116" s="2474"/>
      <c r="AB116" s="2474"/>
      <c r="AC116" s="532"/>
      <c r="AD116" s="2469"/>
      <c r="AE116" s="1804" t="s">
        <v>797</v>
      </c>
      <c r="AF116" s="2470"/>
      <c r="AG116" s="1805" t="s">
        <v>663</v>
      </c>
      <c r="AH116" s="1801" t="s">
        <v>798</v>
      </c>
      <c r="AI116" s="2471"/>
      <c r="AJ116" s="2471"/>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1" x14ac:dyDescent="0.25">
      <c r="A117" s="880"/>
      <c r="B117" s="532"/>
      <c r="C117" s="532"/>
      <c r="D117" s="532"/>
      <c r="E117" s="532"/>
      <c r="F117" s="532"/>
      <c r="G117" s="532"/>
      <c r="H117" s="532"/>
      <c r="I117" s="532"/>
      <c r="J117" s="532"/>
      <c r="K117" s="532"/>
      <c r="L117" s="532"/>
      <c r="M117" s="532"/>
      <c r="N117" s="1791" t="s">
        <v>779</v>
      </c>
      <c r="O117" s="2459" t="s">
        <v>737</v>
      </c>
      <c r="P117" s="2460"/>
      <c r="Q117" s="1793">
        <v>1041765.9</v>
      </c>
      <c r="R117" s="1792">
        <v>125.5</v>
      </c>
      <c r="S117" s="1793">
        <v>130707512.3</v>
      </c>
      <c r="T117" s="1792">
        <v>62.7</v>
      </c>
      <c r="U117" s="1793">
        <v>65353756.100000001</v>
      </c>
      <c r="V117" s="1793">
        <v>239848285.09999999</v>
      </c>
      <c r="W117" s="532"/>
      <c r="X117" s="532"/>
      <c r="Y117" s="1809" t="s">
        <v>801</v>
      </c>
      <c r="Z117" s="2474" t="s">
        <v>802</v>
      </c>
      <c r="AA117" s="2474"/>
      <c r="AB117" s="2474"/>
      <c r="AC117" s="532"/>
      <c r="AD117" s="2472" t="s">
        <v>803</v>
      </c>
      <c r="AE117" s="2466"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1" x14ac:dyDescent="0.25">
      <c r="A118" s="880"/>
      <c r="B118" s="532"/>
      <c r="C118" s="532"/>
      <c r="D118" s="532"/>
      <c r="E118" s="532"/>
      <c r="F118" s="532"/>
      <c r="G118" s="532"/>
      <c r="H118" s="532"/>
      <c r="I118" s="532"/>
      <c r="J118" s="532"/>
      <c r="K118" s="532"/>
      <c r="L118" s="532"/>
      <c r="M118" s="532"/>
      <c r="N118" s="1791" t="s">
        <v>779</v>
      </c>
      <c r="O118" s="2462" t="s">
        <v>118</v>
      </c>
      <c r="P118" s="2463"/>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72"/>
      <c r="AE118" s="2466"/>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1" x14ac:dyDescent="0.25">
      <c r="A119" s="880"/>
      <c r="B119" s="532"/>
      <c r="C119" s="532"/>
      <c r="D119" s="532"/>
      <c r="E119" s="532"/>
      <c r="F119" s="532"/>
      <c r="G119" s="532"/>
      <c r="H119" s="532"/>
      <c r="I119" s="532"/>
      <c r="J119" s="532"/>
      <c r="K119" s="532"/>
      <c r="L119" s="532"/>
      <c r="M119" s="532"/>
      <c r="N119" s="1791" t="s">
        <v>812</v>
      </c>
      <c r="O119" s="2459" t="s">
        <v>706</v>
      </c>
      <c r="P119" s="2460"/>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72"/>
      <c r="AE119" s="2466"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1" x14ac:dyDescent="0.25">
      <c r="A120" s="880"/>
      <c r="B120" s="532"/>
      <c r="C120" s="532"/>
      <c r="D120" s="532"/>
      <c r="E120" s="532"/>
      <c r="F120" s="532"/>
      <c r="G120" s="532"/>
      <c r="H120" s="532"/>
      <c r="I120" s="532"/>
      <c r="J120" s="532"/>
      <c r="K120" s="532"/>
      <c r="L120" s="532"/>
      <c r="M120" s="532"/>
      <c r="N120" s="1791" t="s">
        <v>812</v>
      </c>
      <c r="O120" s="2459" t="s">
        <v>710</v>
      </c>
      <c r="P120" s="2460"/>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72"/>
      <c r="AE120" s="2466"/>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1.5" x14ac:dyDescent="0.25">
      <c r="A121" s="880"/>
      <c r="B121" s="532"/>
      <c r="C121" s="532"/>
      <c r="D121" s="532"/>
      <c r="E121" s="532"/>
      <c r="F121" s="532"/>
      <c r="G121" s="532"/>
      <c r="H121" s="532"/>
      <c r="I121" s="532"/>
      <c r="J121" s="532"/>
      <c r="K121" s="532"/>
      <c r="L121" s="532"/>
      <c r="M121" s="532"/>
      <c r="N121" s="1791" t="s">
        <v>812</v>
      </c>
      <c r="O121" s="2459" t="s">
        <v>714</v>
      </c>
      <c r="P121" s="2460"/>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72"/>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1.5" x14ac:dyDescent="0.25">
      <c r="A122" s="880"/>
      <c r="B122" s="532"/>
      <c r="C122" s="532"/>
      <c r="D122" s="532"/>
      <c r="E122" s="532"/>
      <c r="F122" s="532"/>
      <c r="G122" s="532"/>
      <c r="H122" s="532"/>
      <c r="I122" s="532"/>
      <c r="J122" s="894"/>
      <c r="K122" s="894"/>
      <c r="L122" s="894"/>
      <c r="M122" s="894"/>
      <c r="N122" s="1791" t="s">
        <v>812</v>
      </c>
      <c r="O122" s="2459" t="s">
        <v>726</v>
      </c>
      <c r="P122" s="2460"/>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72"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3.75" x14ac:dyDescent="0.25">
      <c r="A123" s="880"/>
      <c r="B123" s="532"/>
      <c r="C123" s="532"/>
      <c r="D123" s="532"/>
      <c r="E123" s="532"/>
      <c r="F123" s="532"/>
      <c r="G123" s="532"/>
      <c r="H123" s="532"/>
      <c r="I123" s="532"/>
      <c r="J123" s="894"/>
      <c r="K123" s="894"/>
      <c r="L123" s="894"/>
      <c r="M123" s="894"/>
      <c r="N123" s="1791" t="s">
        <v>812</v>
      </c>
      <c r="O123" s="2462" t="s">
        <v>118</v>
      </c>
      <c r="P123" s="2463"/>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72"/>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2.5" x14ac:dyDescent="0.25">
      <c r="A124" s="880"/>
      <c r="B124" s="532"/>
      <c r="C124" s="532"/>
      <c r="D124" s="532"/>
      <c r="E124" s="532"/>
      <c r="F124" s="532"/>
      <c r="G124" s="532"/>
      <c r="H124" s="532"/>
      <c r="I124" s="532"/>
      <c r="J124" s="894"/>
      <c r="K124" s="894"/>
      <c r="L124" s="894"/>
      <c r="M124" s="894"/>
      <c r="N124" s="2473" t="s">
        <v>740</v>
      </c>
      <c r="O124" s="2473"/>
      <c r="P124" s="2473"/>
      <c r="Q124" s="2473"/>
      <c r="R124" s="2473"/>
      <c r="S124" s="2473"/>
      <c r="T124" s="2473"/>
      <c r="U124" s="2473"/>
      <c r="V124" s="2473"/>
      <c r="W124" s="894"/>
      <c r="X124" s="894"/>
      <c r="Y124" s="1813" t="s">
        <v>832</v>
      </c>
      <c r="Z124" s="1814">
        <v>20</v>
      </c>
      <c r="AA124" s="1815">
        <v>40</v>
      </c>
      <c r="AB124" s="1816">
        <v>60</v>
      </c>
      <c r="AC124" s="894"/>
      <c r="AD124" s="2472"/>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1.5" x14ac:dyDescent="0.25">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72"/>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 x14ac:dyDescent="0.25">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72"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56.25" x14ac:dyDescent="0.25">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72"/>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2.5" x14ac:dyDescent="0.25">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72"/>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1.5" x14ac:dyDescent="0.25">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72"/>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1.5" x14ac:dyDescent="0.25">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72"/>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5" x14ac:dyDescent="0.25">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72"/>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3.75" x14ac:dyDescent="0.25">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72"/>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1.5" x14ac:dyDescent="0.25">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72"/>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3.75" x14ac:dyDescent="0.25">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72"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5" x14ac:dyDescent="0.25">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72"/>
      <c r="AE135" s="2466"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33.75" x14ac:dyDescent="0.25">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72"/>
      <c r="AE136" s="2466"/>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3.75" x14ac:dyDescent="0.25">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72"/>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5" x14ac:dyDescent="0.25">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72"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5" x14ac:dyDescent="0.25">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72"/>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3.75" x14ac:dyDescent="0.25">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72"/>
      <c r="AE140" s="1799"/>
      <c r="AF140" s="1799"/>
      <c r="AG140" s="1799"/>
      <c r="AH140" s="1799"/>
      <c r="AI140" s="1799"/>
      <c r="AJ140" s="1799"/>
      <c r="AK140" s="1807" t="s">
        <v>897</v>
      </c>
      <c r="AL140" s="894"/>
      <c r="AM140" s="2475" t="s">
        <v>898</v>
      </c>
      <c r="AN140" s="2466" t="s">
        <v>899</v>
      </c>
      <c r="AO140" s="895"/>
      <c r="AP140" s="895"/>
      <c r="AQ140" s="894"/>
      <c r="AR140" s="894"/>
      <c r="AS140" s="894"/>
      <c r="AT140" s="894"/>
      <c r="AU140" s="894"/>
      <c r="AV140" s="894"/>
      <c r="AW140" s="894"/>
      <c r="AX140" s="894"/>
    </row>
    <row r="141" spans="1:50" s="889" customFormat="1" ht="33.75" x14ac:dyDescent="0.25">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72"/>
      <c r="AE141" s="1807" t="s">
        <v>901</v>
      </c>
      <c r="AF141" s="1808" t="s">
        <v>817</v>
      </c>
      <c r="AG141" s="1812">
        <v>2.83</v>
      </c>
      <c r="AH141" s="1812">
        <v>2.04</v>
      </c>
      <c r="AI141" s="1812">
        <v>0.34</v>
      </c>
      <c r="AJ141" s="1812">
        <v>6.49</v>
      </c>
      <c r="AK141" s="1807" t="s">
        <v>902</v>
      </c>
      <c r="AL141" s="894"/>
      <c r="AM141" s="2475"/>
      <c r="AN141" s="2466"/>
      <c r="AO141" s="895"/>
      <c r="AP141" s="895"/>
      <c r="AQ141" s="894"/>
      <c r="AR141" s="894"/>
      <c r="AS141" s="894"/>
      <c r="AT141" s="894"/>
      <c r="AU141" s="894"/>
      <c r="AV141" s="894"/>
      <c r="AW141" s="894"/>
      <c r="AX141" s="894"/>
    </row>
    <row r="142" spans="1:50" s="889" customFormat="1" ht="22.5" x14ac:dyDescent="0.25">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72"/>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5" x14ac:dyDescent="0.25">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75" t="s">
        <v>909</v>
      </c>
      <c r="AE143" s="2475"/>
      <c r="AF143" s="2475"/>
      <c r="AG143" s="2475"/>
      <c r="AH143" s="2475"/>
      <c r="AI143" s="2475"/>
      <c r="AJ143" s="2475"/>
      <c r="AK143" s="2475"/>
      <c r="AL143" s="894"/>
      <c r="AM143" s="1807" t="s">
        <v>910</v>
      </c>
      <c r="AN143" s="1808">
        <v>0.54</v>
      </c>
      <c r="AO143" s="895"/>
      <c r="AP143" s="895"/>
      <c r="AQ143" s="894"/>
      <c r="AR143" s="894"/>
      <c r="AS143" s="894"/>
      <c r="AT143" s="894"/>
      <c r="AU143" s="894"/>
      <c r="AV143" s="894"/>
      <c r="AW143" s="894"/>
      <c r="AX143" s="894"/>
    </row>
    <row r="144" spans="1:50" s="889" customFormat="1" ht="22.5" x14ac:dyDescent="0.25">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5" x14ac:dyDescent="0.25">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1" x14ac:dyDescent="0.25">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67" t="s">
        <v>916</v>
      </c>
      <c r="Z146" s="2467"/>
      <c r="AA146" s="2467"/>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1" x14ac:dyDescent="0.25">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1" x14ac:dyDescent="0.25">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1" x14ac:dyDescent="0.25">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1" x14ac:dyDescent="0.25">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25">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1" x14ac:dyDescent="0.25">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25">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75" t="s">
        <v>924</v>
      </c>
      <c r="AN153" s="1817"/>
      <c r="AO153" s="895"/>
      <c r="AP153" s="895"/>
      <c r="AQ153" s="894"/>
      <c r="AR153" s="894"/>
      <c r="AS153" s="894"/>
      <c r="AT153" s="894"/>
      <c r="AU153" s="894"/>
      <c r="AV153" s="894"/>
      <c r="AW153" s="894"/>
      <c r="AX153" s="894"/>
    </row>
    <row r="154" spans="1:50" s="889" customFormat="1" x14ac:dyDescent="0.25">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75"/>
      <c r="AN154" s="1812" t="s">
        <v>925</v>
      </c>
      <c r="AO154" s="895"/>
      <c r="AP154" s="895"/>
      <c r="AQ154" s="894"/>
      <c r="AR154" s="894"/>
      <c r="AS154" s="894"/>
      <c r="AT154" s="894"/>
      <c r="AU154" s="894"/>
      <c r="AV154" s="894"/>
      <c r="AW154" s="894"/>
      <c r="AX154" s="894"/>
    </row>
    <row r="155" spans="1:50" s="889" customFormat="1" x14ac:dyDescent="0.25">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ht="21" x14ac:dyDescent="0.25">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25">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1" x14ac:dyDescent="0.25">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1" x14ac:dyDescent="0.25">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1" x14ac:dyDescent="0.25">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ht="21" x14ac:dyDescent="0.25">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ht="21" x14ac:dyDescent="0.25">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25">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66" t="s">
        <v>935</v>
      </c>
      <c r="AO163" s="895"/>
      <c r="AP163" s="895"/>
      <c r="AQ163" s="894"/>
      <c r="AR163" s="894"/>
      <c r="AS163" s="894"/>
      <c r="AT163" s="894"/>
      <c r="AU163" s="894"/>
      <c r="AV163" s="894"/>
      <c r="AW163" s="894"/>
      <c r="AX163" s="894"/>
    </row>
    <row r="164" spans="1:50" s="889" customFormat="1" ht="31.5" x14ac:dyDescent="0.25">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66"/>
      <c r="AO164" s="895"/>
      <c r="AP164" s="895"/>
      <c r="AQ164" s="894"/>
      <c r="AR164" s="894"/>
      <c r="AS164" s="894"/>
      <c r="AT164" s="894"/>
      <c r="AU164" s="894"/>
      <c r="AV164" s="894"/>
      <c r="AW164" s="894"/>
      <c r="AX164" s="894"/>
    </row>
    <row r="165" spans="1:50" s="889" customFormat="1" ht="21" x14ac:dyDescent="0.25">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1" x14ac:dyDescent="0.25">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1" x14ac:dyDescent="0.25">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1" x14ac:dyDescent="0.25">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25">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75" t="s">
        <v>944</v>
      </c>
      <c r="AN169" s="1817"/>
      <c r="AO169" s="895"/>
      <c r="AP169" s="895"/>
      <c r="AQ169" s="894"/>
      <c r="AR169" s="894"/>
      <c r="AS169" s="894"/>
      <c r="AT169" s="894"/>
      <c r="AU169" s="894"/>
      <c r="AV169" s="894"/>
      <c r="AW169" s="894"/>
      <c r="AX169" s="894"/>
    </row>
    <row r="170" spans="1:50" s="889" customFormat="1" x14ac:dyDescent="0.25">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75"/>
      <c r="AN170" s="1808" t="s">
        <v>945</v>
      </c>
      <c r="AO170" s="895"/>
      <c r="AP170" s="895"/>
      <c r="AQ170" s="894"/>
      <c r="AR170" s="894"/>
      <c r="AS170" s="894"/>
      <c r="AT170" s="894"/>
      <c r="AU170" s="894"/>
      <c r="AV170" s="894"/>
      <c r="AW170" s="894"/>
      <c r="AX170" s="894"/>
    </row>
    <row r="171" spans="1:50" s="889" customFormat="1" ht="21" x14ac:dyDescent="0.25">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1" x14ac:dyDescent="0.25">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25">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25">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75" t="s">
        <v>952</v>
      </c>
      <c r="AN174" s="1817"/>
      <c r="AO174" s="895"/>
      <c r="AP174" s="895"/>
      <c r="AQ174" s="894"/>
      <c r="AR174" s="894"/>
      <c r="AS174" s="894"/>
      <c r="AT174" s="894"/>
      <c r="AU174" s="894"/>
      <c r="AV174" s="894"/>
      <c r="AW174" s="894"/>
      <c r="AX174" s="894"/>
    </row>
    <row r="175" spans="1:50" s="889" customFormat="1" x14ac:dyDescent="0.25">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75"/>
      <c r="AN175" s="1808" t="s">
        <v>953</v>
      </c>
      <c r="AO175" s="895"/>
      <c r="AP175" s="895"/>
      <c r="AQ175" s="894"/>
      <c r="AR175" s="894"/>
      <c r="AS175" s="894"/>
      <c r="AT175" s="894"/>
      <c r="AU175" s="894"/>
      <c r="AV175" s="894"/>
      <c r="AW175" s="894"/>
      <c r="AX175" s="894"/>
    </row>
    <row r="176" spans="1:50" s="889" customFormat="1" ht="21" x14ac:dyDescent="0.25">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25">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75" t="s">
        <v>956</v>
      </c>
      <c r="AN177" s="1817"/>
      <c r="AO177" s="895"/>
      <c r="AP177" s="895"/>
      <c r="AQ177" s="894"/>
      <c r="AR177" s="894"/>
      <c r="AS177" s="894"/>
      <c r="AT177" s="894"/>
      <c r="AU177" s="894"/>
      <c r="AV177" s="894"/>
      <c r="AW177" s="894"/>
      <c r="AX177" s="894"/>
    </row>
    <row r="178" spans="1:50" s="889" customFormat="1" x14ac:dyDescent="0.25">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75"/>
      <c r="AN178" s="1808" t="s">
        <v>957</v>
      </c>
      <c r="AO178" s="895"/>
      <c r="AP178" s="895"/>
      <c r="AQ178" s="894"/>
      <c r="AR178" s="894"/>
      <c r="AS178" s="894"/>
      <c r="AT178" s="894"/>
      <c r="AU178" s="894"/>
      <c r="AV178" s="894"/>
      <c r="AW178" s="894"/>
      <c r="AX178" s="894"/>
    </row>
    <row r="179" spans="1:50" s="889" customFormat="1" x14ac:dyDescent="0.25">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75" t="s">
        <v>958</v>
      </c>
      <c r="AN179" s="1817"/>
      <c r="AO179" s="895"/>
      <c r="AP179" s="895"/>
      <c r="AQ179" s="894"/>
      <c r="AR179" s="894"/>
      <c r="AS179" s="894"/>
      <c r="AT179" s="894"/>
      <c r="AU179" s="894"/>
      <c r="AV179" s="894"/>
      <c r="AW179" s="894"/>
      <c r="AX179" s="894"/>
    </row>
    <row r="180" spans="1:50" s="889" customFormat="1" x14ac:dyDescent="0.25">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75"/>
      <c r="AN180" s="1808" t="s">
        <v>959</v>
      </c>
      <c r="AO180" s="895"/>
      <c r="AP180" s="895"/>
      <c r="AQ180" s="894"/>
      <c r="AR180" s="894"/>
      <c r="AS180" s="894"/>
      <c r="AT180" s="894"/>
      <c r="AU180" s="894"/>
      <c r="AV180" s="894"/>
      <c r="AW180" s="894"/>
      <c r="AX180" s="894"/>
    </row>
    <row r="181" spans="1:50" s="889" customFormat="1" x14ac:dyDescent="0.25">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1" x14ac:dyDescent="0.25">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ht="21" x14ac:dyDescent="0.25">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31.5" x14ac:dyDescent="0.25">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1" x14ac:dyDescent="0.25">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1" x14ac:dyDescent="0.25">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25">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1" x14ac:dyDescent="0.25">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1" x14ac:dyDescent="0.25">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1" x14ac:dyDescent="0.25">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1" x14ac:dyDescent="0.25">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1" x14ac:dyDescent="0.25">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1" x14ac:dyDescent="0.25">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1" x14ac:dyDescent="0.25">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1" x14ac:dyDescent="0.25">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1" x14ac:dyDescent="0.25">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1" x14ac:dyDescent="0.25">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1" x14ac:dyDescent="0.25">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1" x14ac:dyDescent="0.25">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1" x14ac:dyDescent="0.25">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1" x14ac:dyDescent="0.25">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1" x14ac:dyDescent="0.25">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1" x14ac:dyDescent="0.25">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25">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75" t="s">
        <v>1000</v>
      </c>
      <c r="AN204" s="1817"/>
      <c r="AO204" s="895"/>
      <c r="AP204" s="895"/>
      <c r="AQ204" s="894"/>
      <c r="AR204" s="894"/>
      <c r="AS204" s="894"/>
      <c r="AT204" s="894"/>
      <c r="AU204" s="894"/>
      <c r="AV204" s="894"/>
      <c r="AW204" s="894"/>
      <c r="AX204" s="894"/>
    </row>
    <row r="205" spans="1:50" s="889" customFormat="1" x14ac:dyDescent="0.25">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75"/>
      <c r="AN205" s="1808" t="s">
        <v>977</v>
      </c>
      <c r="AO205" s="623"/>
      <c r="AP205" s="623"/>
      <c r="AQ205" s="532"/>
      <c r="AR205" s="532"/>
      <c r="AS205" s="532"/>
      <c r="AT205" s="532"/>
      <c r="AU205" s="532"/>
      <c r="AV205" s="532"/>
      <c r="AW205" s="532"/>
      <c r="AX205" s="532"/>
    </row>
    <row r="206" spans="1:50" s="889" customFormat="1" x14ac:dyDescent="0.25">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ht="21" x14ac:dyDescent="0.25">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1" x14ac:dyDescent="0.25">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25">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25">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25">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1" x14ac:dyDescent="0.25">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1" x14ac:dyDescent="0.25">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ht="21" x14ac:dyDescent="0.25">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1" x14ac:dyDescent="0.25">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25">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25">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25">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25">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ht="21" x14ac:dyDescent="0.25">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ht="21" x14ac:dyDescent="0.25">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25">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ht="21" x14ac:dyDescent="0.25">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1" x14ac:dyDescent="0.25">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1" x14ac:dyDescent="0.25">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1" x14ac:dyDescent="0.25">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25">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1" x14ac:dyDescent="0.25">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1" x14ac:dyDescent="0.25">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1" x14ac:dyDescent="0.25">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1" x14ac:dyDescent="0.25">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25">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ht="21" x14ac:dyDescent="0.25">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25">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1" x14ac:dyDescent="0.25">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25">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1" x14ac:dyDescent="0.25">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1" x14ac:dyDescent="0.25">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31.5" x14ac:dyDescent="0.25">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1" x14ac:dyDescent="0.25">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1" x14ac:dyDescent="0.25">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25">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1" x14ac:dyDescent="0.25">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1" x14ac:dyDescent="0.25">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25">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1" x14ac:dyDescent="0.25">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ht="21" x14ac:dyDescent="0.25">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25">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1" x14ac:dyDescent="0.25">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1" x14ac:dyDescent="0.25">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ht="21" x14ac:dyDescent="0.25">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ht="21" x14ac:dyDescent="0.25">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25">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25">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25">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1" x14ac:dyDescent="0.25">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1" x14ac:dyDescent="0.25">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1" x14ac:dyDescent="0.25">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1" x14ac:dyDescent="0.25">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25">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25">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1" x14ac:dyDescent="0.25">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25">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1" x14ac:dyDescent="0.25">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1" x14ac:dyDescent="0.25">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ht="21" x14ac:dyDescent="0.25">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1" x14ac:dyDescent="0.25">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1" x14ac:dyDescent="0.25">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1" x14ac:dyDescent="0.25">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ht="21" x14ac:dyDescent="0.25">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25">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ht="21" x14ac:dyDescent="0.25">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ht="21" x14ac:dyDescent="0.25">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25">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ht="21" x14ac:dyDescent="0.25">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1" x14ac:dyDescent="0.25">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1" x14ac:dyDescent="0.25">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1" x14ac:dyDescent="0.25">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25">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1" x14ac:dyDescent="0.25">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1" x14ac:dyDescent="0.25">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1" x14ac:dyDescent="0.25">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1" x14ac:dyDescent="0.25">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25">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ht="21" x14ac:dyDescent="0.25">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25">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1" x14ac:dyDescent="0.25">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25">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1" x14ac:dyDescent="0.25">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1" x14ac:dyDescent="0.25">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31.5" x14ac:dyDescent="0.25">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1" x14ac:dyDescent="0.25">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1" x14ac:dyDescent="0.25">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25">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1" x14ac:dyDescent="0.25">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1" x14ac:dyDescent="0.25">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25">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1" x14ac:dyDescent="0.25">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ht="21" x14ac:dyDescent="0.25">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25">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1" x14ac:dyDescent="0.25">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1" x14ac:dyDescent="0.25">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ht="21" x14ac:dyDescent="0.25">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ht="21" x14ac:dyDescent="0.25">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25">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25">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25">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1" x14ac:dyDescent="0.25">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1" x14ac:dyDescent="0.25">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1" x14ac:dyDescent="0.25">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1" x14ac:dyDescent="0.25">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25">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25">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1" x14ac:dyDescent="0.25">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25">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1" x14ac:dyDescent="0.25">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1" x14ac:dyDescent="0.25">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ht="21" x14ac:dyDescent="0.25">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1" x14ac:dyDescent="0.25">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1" x14ac:dyDescent="0.25">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1" x14ac:dyDescent="0.25">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ht="21" x14ac:dyDescent="0.25">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25">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25">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1" x14ac:dyDescent="0.25">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ht="21" x14ac:dyDescent="0.25">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1" x14ac:dyDescent="0.25">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31.5" x14ac:dyDescent="0.25">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ht="21" x14ac:dyDescent="0.25">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25">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ht="21" x14ac:dyDescent="0.25">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25">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1" x14ac:dyDescent="0.25">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25">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1" x14ac:dyDescent="0.25">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1" x14ac:dyDescent="0.25">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ht="21" x14ac:dyDescent="0.25">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1" x14ac:dyDescent="0.25">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1" x14ac:dyDescent="0.25">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1" x14ac:dyDescent="0.25">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1" x14ac:dyDescent="0.25">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ht="21" x14ac:dyDescent="0.25">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1" x14ac:dyDescent="0.25">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ht="21" x14ac:dyDescent="0.25">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1" x14ac:dyDescent="0.25">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1" x14ac:dyDescent="0.25">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1" x14ac:dyDescent="0.25">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25">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5" t="s">
        <v>1125</v>
      </c>
      <c r="AN348" s="1711"/>
      <c r="AO348" s="118"/>
      <c r="AP348" s="118"/>
      <c r="AQ348" s="117"/>
      <c r="AR348" s="117"/>
      <c r="AS348" s="117"/>
      <c r="AT348" s="117"/>
      <c r="AU348" s="117"/>
      <c r="AV348" s="117"/>
      <c r="AW348" s="117"/>
      <c r="AX348" s="117"/>
    </row>
    <row r="349" spans="1:50" x14ac:dyDescent="0.25">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5"/>
      <c r="AN349" s="1702" t="s">
        <v>1126</v>
      </c>
      <c r="AO349" s="118"/>
      <c r="AP349" s="118"/>
      <c r="AQ349" s="117"/>
      <c r="AR349" s="117"/>
      <c r="AS349" s="117"/>
      <c r="AT349" s="117"/>
      <c r="AU349" s="117"/>
      <c r="AV349" s="117"/>
      <c r="AW349" s="117"/>
      <c r="AX349" s="117"/>
    </row>
    <row r="350" spans="1:50" ht="21" x14ac:dyDescent="0.25">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31.5" x14ac:dyDescent="0.25">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1" x14ac:dyDescent="0.25">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1.5" x14ac:dyDescent="0.25">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25">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1" x14ac:dyDescent="0.25">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25">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ht="21" x14ac:dyDescent="0.25">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1" x14ac:dyDescent="0.25">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1" x14ac:dyDescent="0.25">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25">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25">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1" x14ac:dyDescent="0.25">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1" x14ac:dyDescent="0.25">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1" x14ac:dyDescent="0.25">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1" x14ac:dyDescent="0.25">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31.5" x14ac:dyDescent="0.25">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ht="21" x14ac:dyDescent="0.25">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25">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ht="21" x14ac:dyDescent="0.25">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25">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5" t="s">
        <v>1152</v>
      </c>
      <c r="AN370" s="1706" t="s">
        <v>1153</v>
      </c>
      <c r="AO370" s="118"/>
      <c r="AP370" s="118"/>
      <c r="AQ370" s="117"/>
      <c r="AR370" s="117"/>
      <c r="AS370" s="117"/>
      <c r="AT370" s="117"/>
      <c r="AU370" s="117"/>
      <c r="AV370" s="117"/>
      <c r="AW370" s="117"/>
      <c r="AX370" s="117"/>
    </row>
    <row r="371" spans="1:50" x14ac:dyDescent="0.25">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5"/>
      <c r="AN371" s="1702" t="s">
        <v>1154</v>
      </c>
      <c r="AO371" s="118"/>
      <c r="AP371" s="118"/>
      <c r="AQ371" s="117"/>
      <c r="AR371" s="117"/>
      <c r="AS371" s="117"/>
      <c r="AT371" s="117"/>
      <c r="AU371" s="117"/>
      <c r="AV371" s="117"/>
      <c r="AW371" s="117"/>
      <c r="AX371" s="117"/>
    </row>
    <row r="372" spans="1:50" x14ac:dyDescent="0.25">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25">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5" t="s">
        <v>1156</v>
      </c>
      <c r="AN373" s="1706" t="s">
        <v>1157</v>
      </c>
      <c r="AO373" s="118"/>
      <c r="AP373" s="118"/>
      <c r="AQ373" s="117"/>
      <c r="AR373" s="117"/>
      <c r="AS373" s="117"/>
      <c r="AT373" s="117"/>
      <c r="AU373" s="117"/>
      <c r="AV373" s="117"/>
      <c r="AW373" s="117"/>
      <c r="AX373" s="117"/>
    </row>
    <row r="374" spans="1:50" x14ac:dyDescent="0.25">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5"/>
      <c r="AN374" s="1702" t="s">
        <v>1158</v>
      </c>
      <c r="AO374" s="118"/>
      <c r="AP374" s="118"/>
      <c r="AQ374" s="117"/>
      <c r="AR374" s="117"/>
      <c r="AS374" s="117"/>
      <c r="AT374" s="117"/>
      <c r="AU374" s="117"/>
      <c r="AV374" s="117"/>
      <c r="AW374" s="117"/>
      <c r="AX374" s="117"/>
    </row>
    <row r="375" spans="1:50" x14ac:dyDescent="0.25">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25">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ht="21" x14ac:dyDescent="0.25">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1" x14ac:dyDescent="0.25">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1" x14ac:dyDescent="0.25">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25">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42" x14ac:dyDescent="0.25">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25">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1" x14ac:dyDescent="0.25">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1" x14ac:dyDescent="0.25">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25">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5" t="s">
        <v>1170</v>
      </c>
      <c r="AN385" s="2405"/>
      <c r="AO385" s="2405"/>
      <c r="AP385" s="2405"/>
      <c r="AQ385" s="117"/>
      <c r="AR385" s="117"/>
      <c r="AS385" s="117"/>
      <c r="AT385" s="117"/>
      <c r="AU385" s="117"/>
      <c r="AV385" s="117"/>
      <c r="AW385" s="117"/>
      <c r="AX385" s="117"/>
    </row>
    <row r="386" spans="1:50" x14ac:dyDescent="0.25">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5" t="s">
        <v>1171</v>
      </c>
      <c r="AN386" s="2405"/>
      <c r="AO386" s="2405"/>
      <c r="AP386" s="2405"/>
      <c r="AQ386" s="117"/>
      <c r="AR386" s="117"/>
      <c r="AS386" s="117"/>
      <c r="AT386" s="117"/>
      <c r="AU386" s="117"/>
      <c r="AV386" s="117"/>
      <c r="AW386" s="117"/>
      <c r="AX386" s="117"/>
    </row>
    <row r="387" spans="1:50" x14ac:dyDescent="0.25">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26"/>
      <c r="AN387" s="2426"/>
      <c r="AO387" s="2426"/>
      <c r="AP387" s="2426"/>
      <c r="AQ387" s="117"/>
      <c r="AR387" s="117"/>
      <c r="AS387" s="117"/>
      <c r="AT387" s="117"/>
      <c r="AU387" s="117"/>
      <c r="AV387" s="117"/>
      <c r="AW387" s="117"/>
      <c r="AX387" s="117"/>
    </row>
    <row r="388" spans="1:50" x14ac:dyDescent="0.25">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5" t="s">
        <v>1172</v>
      </c>
      <c r="AN388" s="2405"/>
      <c r="AO388" s="2405"/>
      <c r="AP388" s="2405"/>
      <c r="AQ388" s="117"/>
      <c r="AR388" s="117"/>
      <c r="AS388" s="117"/>
      <c r="AT388" s="117"/>
      <c r="AU388" s="117"/>
      <c r="AV388" s="117"/>
      <c r="AW388" s="117"/>
      <c r="AX388" s="117"/>
    </row>
    <row r="389" spans="1:50" x14ac:dyDescent="0.25">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 ref="AM386:AP386"/>
    <mergeCell ref="AM387:AP387"/>
    <mergeCell ref="AM388:AP388"/>
    <mergeCell ref="AM179:AM180"/>
    <mergeCell ref="AM204:AM205"/>
    <mergeCell ref="AM348:AM349"/>
    <mergeCell ref="AM370:AM371"/>
    <mergeCell ref="AM373:AM374"/>
    <mergeCell ref="AM385:AP385"/>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O121:P121"/>
    <mergeCell ref="O122:P122"/>
    <mergeCell ref="AD122:AD125"/>
    <mergeCell ref="O123:P123"/>
    <mergeCell ref="N124:V124"/>
    <mergeCell ref="AD126:AD133"/>
    <mergeCell ref="O116:P116"/>
    <mergeCell ref="Z116:AB116"/>
    <mergeCell ref="O117:P117"/>
    <mergeCell ref="Z117:AB117"/>
    <mergeCell ref="AD117:AD121"/>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11:P111"/>
    <mergeCell ref="O112:P112"/>
    <mergeCell ref="Y112:AB112"/>
    <mergeCell ref="AD112:AK112"/>
    <mergeCell ref="AM112:AP112"/>
    <mergeCell ref="O113:P113"/>
    <mergeCell ref="Y113:AB113"/>
    <mergeCell ref="AD113:AK113"/>
    <mergeCell ref="AM113:AP113"/>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C93:E93"/>
    <mergeCell ref="O93:P93"/>
    <mergeCell ref="Y93:AG93"/>
    <mergeCell ref="B94:B95"/>
    <mergeCell ref="C94:E95"/>
    <mergeCell ref="O94:P94"/>
    <mergeCell ref="Y94:Z96"/>
    <mergeCell ref="AB94:AB96"/>
    <mergeCell ref="AE94:AE96"/>
    <mergeCell ref="AF94:AF96"/>
    <mergeCell ref="O95:P95"/>
    <mergeCell ref="O96:P96"/>
    <mergeCell ref="C89:E89"/>
    <mergeCell ref="O89:P89"/>
    <mergeCell ref="Y89:Y92"/>
    <mergeCell ref="AC89:AC91"/>
    <mergeCell ref="AD89:AD91"/>
    <mergeCell ref="C90:E90"/>
    <mergeCell ref="O90:P90"/>
    <mergeCell ref="C91:E91"/>
    <mergeCell ref="O91:P91"/>
    <mergeCell ref="C92:E92"/>
    <mergeCell ref="O92:P92"/>
    <mergeCell ref="AC92:AD92"/>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Y44:AI44"/>
    <mergeCell ref="N45:V45"/>
    <mergeCell ref="Y45:AI45"/>
    <mergeCell ref="O85:P85"/>
    <mergeCell ref="Y85:AG85"/>
    <mergeCell ref="Y61:AG61"/>
    <mergeCell ref="Y62:AG62"/>
    <mergeCell ref="AB43:AD43"/>
    <mergeCell ref="AG43:AH43"/>
    <mergeCell ref="AB42:AD42"/>
    <mergeCell ref="AG42:AH42"/>
    <mergeCell ref="C25:I25"/>
    <mergeCell ref="AB35:AE35"/>
    <mergeCell ref="AG35:AH35"/>
    <mergeCell ref="Y39:AI39"/>
    <mergeCell ref="AG40:AH40"/>
    <mergeCell ref="Y41:Y43"/>
    <mergeCell ref="AB41:AD41"/>
    <mergeCell ref="AG41:AH41"/>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BL16:BN16"/>
    <mergeCell ref="BL17:BN17"/>
    <mergeCell ref="BL18:BN18"/>
    <mergeCell ref="BL19:BN19"/>
    <mergeCell ref="BL20:BN20"/>
    <mergeCell ref="BL21:BN21"/>
    <mergeCell ref="BL22:BN22"/>
    <mergeCell ref="BL23:BN23"/>
    <mergeCell ref="BL24:BN24"/>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xr:uid="{00000000-0004-0000-0C00-000000000000}"/>
    <hyperlink ref="E87" location="'GUIA DE USO HC'!A1" display="INSTRUCCIONES" xr:uid="{00000000-0004-0000-0C00-000001000000}"/>
    <hyperlink ref="I87"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C35:C40 C17:C23 C26:C32</xm:sqref>
        </x14:dataValidation>
        <x14:dataValidation type="list" allowBlank="1" showInputMessage="1" showErrorMessage="1" xr:uid="{00000000-0002-0000-0C00-000001000000}">
          <x14:formula1>
            <xm:f>'Supuestos FE TP'!$A$1:$A$25</xm:f>
          </x14:formula1>
          <xm:sqref>C43:C48</xm:sqref>
        </x14:dataValidation>
        <x14:dataValidation type="list" allowBlank="1" showInputMessage="1" showErrorMessage="1" xr:uid="{00000000-0002-0000-0C00-000002000000}">
          <x14:formula1>
            <xm:f>'Supuestos FE TP'!$A$171:$A$181</xm:f>
          </x14:formula1>
          <xm:sqref>C56:C61 C64:C68</xm:sqref>
        </x14:dataValidation>
        <x14:dataValidation type="list" allowBlank="1" showInputMessage="1" showErrorMessage="1" xr:uid="{00000000-0002-0000-0C00-000003000000}">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42578125" style="1" bestFit="1" customWidth="1"/>
    <col min="2" max="2" width="20" style="1" bestFit="1" customWidth="1"/>
    <col min="3" max="3" width="35.42578125" style="1" bestFit="1" customWidth="1"/>
    <col min="4" max="4" width="32.85546875" style="1" bestFit="1" customWidth="1"/>
    <col min="5" max="5" width="23.570312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42578125" style="1" bestFit="1" customWidth="1"/>
    <col min="15" max="16384" width="11.42578125" style="1"/>
  </cols>
  <sheetData>
    <row r="1" spans="1:13" x14ac:dyDescent="0.25">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25">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25">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25">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25">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25">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25">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25">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25">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25">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25">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25">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25">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25">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25">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25">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25">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25">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25">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25">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25">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25">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25">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25">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25">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25">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25">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25">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25">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25">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25">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25">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25">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25">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25">
      <c r="A35" s="593"/>
      <c r="B35" s="593"/>
      <c r="C35" s="593"/>
      <c r="D35" s="593"/>
      <c r="E35" s="593"/>
      <c r="F35" s="593"/>
      <c r="G35" s="593"/>
      <c r="H35" s="593"/>
      <c r="I35" s="593"/>
      <c r="J35" s="593"/>
      <c r="M35" s="582">
        <v>33</v>
      </c>
    </row>
    <row r="36" spans="1:13" x14ac:dyDescent="0.25">
      <c r="A36" s="604" t="s">
        <v>1415</v>
      </c>
      <c r="B36" s="604" t="s">
        <v>1416</v>
      </c>
      <c r="C36" s="603" t="s">
        <v>1417</v>
      </c>
      <c r="D36" s="602" t="s">
        <v>1418</v>
      </c>
      <c r="E36" s="605" t="s">
        <v>1381</v>
      </c>
      <c r="F36" s="605" t="s">
        <v>1410</v>
      </c>
      <c r="G36" s="605" t="s">
        <v>1414</v>
      </c>
      <c r="H36" s="593"/>
      <c r="I36" s="593"/>
      <c r="J36" s="593"/>
      <c r="M36" s="582">
        <v>34</v>
      </c>
    </row>
    <row r="37" spans="1:13" x14ac:dyDescent="0.25">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25">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25">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25">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25">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25">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25">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25">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25">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25">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25">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25">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25">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25">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25">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25">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25">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25">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25">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25">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25">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25">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25">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25">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25">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25">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25">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25">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25">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25">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25">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25">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25">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25">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25">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25">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25">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25">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25">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25">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25">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25">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25">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25">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25">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25">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25">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25">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25">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25">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25">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25">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25">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25">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25">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25">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25">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25">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25">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25">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25">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25">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25">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25">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25">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25">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25">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25">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25">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25">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25">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25">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25">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25">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25">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25">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25">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25">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25">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25">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25">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25">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25">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25">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25">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25">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25">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25">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25">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25">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25">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25">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25">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25">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25">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25">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25">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25">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25">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25">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25">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25">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25">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25">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25">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25">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25">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25">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25">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25">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25">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25">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25">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25">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25">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25">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25">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25">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25">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25">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25">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25">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25">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25">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25">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25">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25">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25">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25">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25">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25">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25">
      <c r="A168" s="593"/>
      <c r="B168" s="593"/>
      <c r="C168" s="593"/>
      <c r="D168" s="593"/>
      <c r="E168" s="593"/>
      <c r="F168" s="593"/>
      <c r="G168" s="593"/>
      <c r="H168" s="593"/>
      <c r="I168" s="593"/>
      <c r="J168" s="593"/>
    </row>
    <row r="169" spans="1:10" x14ac:dyDescent="0.25">
      <c r="A169" s="593"/>
      <c r="B169" s="593"/>
      <c r="C169" s="593"/>
      <c r="D169" s="593"/>
      <c r="E169" s="601"/>
      <c r="F169" s="601"/>
      <c r="G169" s="593"/>
      <c r="H169" s="593"/>
      <c r="I169" s="593"/>
      <c r="J169" s="593"/>
    </row>
    <row r="170" spans="1:10" x14ac:dyDescent="0.25">
      <c r="A170" s="602" t="s">
        <v>1632</v>
      </c>
      <c r="B170" s="602" t="s">
        <v>1631</v>
      </c>
      <c r="C170" s="602" t="s">
        <v>1629</v>
      </c>
      <c r="D170" s="602" t="s">
        <v>1630</v>
      </c>
      <c r="E170" s="593"/>
      <c r="F170" s="593"/>
      <c r="G170" s="593"/>
      <c r="H170" s="593"/>
      <c r="I170" s="593"/>
      <c r="J170" s="593"/>
    </row>
    <row r="171" spans="1:10" x14ac:dyDescent="0.25">
      <c r="A171" s="585" t="s">
        <v>1622</v>
      </c>
      <c r="B171" s="586">
        <v>6.5</v>
      </c>
      <c r="C171" s="585">
        <v>6.7994885519536163</v>
      </c>
      <c r="D171" s="585">
        <v>1.0732564302653038</v>
      </c>
      <c r="E171" s="593"/>
      <c r="F171" s="593"/>
      <c r="G171" s="598"/>
      <c r="H171" s="593"/>
      <c r="I171" s="593"/>
      <c r="J171" s="593"/>
    </row>
    <row r="172" spans="1:10" x14ac:dyDescent="0.25">
      <c r="A172" s="585" t="s">
        <v>1623</v>
      </c>
      <c r="B172" s="586">
        <v>17</v>
      </c>
      <c r="C172" s="585">
        <v>12.048311914629913</v>
      </c>
      <c r="D172" s="585">
        <v>0.70872423027234777</v>
      </c>
      <c r="E172" s="593"/>
      <c r="F172" s="593"/>
      <c r="G172" s="599"/>
      <c r="H172" s="593"/>
      <c r="I172" s="593"/>
      <c r="J172" s="593"/>
    </row>
    <row r="173" spans="1:10" x14ac:dyDescent="0.25">
      <c r="A173" s="585" t="s">
        <v>1624</v>
      </c>
      <c r="B173" s="586">
        <v>8</v>
      </c>
      <c r="C173" s="585">
        <v>18.167182942874017</v>
      </c>
      <c r="D173" s="585">
        <v>2.2708978678592522</v>
      </c>
      <c r="E173" s="593"/>
      <c r="F173" s="593"/>
      <c r="G173" s="593"/>
      <c r="H173" s="593"/>
      <c r="I173" s="593"/>
      <c r="J173" s="593"/>
    </row>
    <row r="174" spans="1:10" x14ac:dyDescent="0.25">
      <c r="A174" s="585" t="s">
        <v>1625</v>
      </c>
      <c r="B174" s="586">
        <v>21</v>
      </c>
      <c r="C174" s="585">
        <v>36.368103313278048</v>
      </c>
      <c r="D174" s="585">
        <v>2.1941051181190314</v>
      </c>
      <c r="E174" s="593"/>
      <c r="F174" s="593"/>
      <c r="G174" s="593"/>
      <c r="H174" s="593"/>
      <c r="I174" s="593"/>
      <c r="J174" s="593"/>
    </row>
    <row r="175" spans="1:10" x14ac:dyDescent="0.25">
      <c r="A175" s="585" t="s">
        <v>1626</v>
      </c>
      <c r="B175" s="586">
        <v>19.5</v>
      </c>
      <c r="C175" s="585">
        <v>33.862299912148146</v>
      </c>
      <c r="D175" s="585">
        <v>1.7919204521876326</v>
      </c>
      <c r="E175" s="593"/>
      <c r="F175" s="593"/>
      <c r="G175" s="593"/>
      <c r="H175" s="593"/>
      <c r="I175" s="593"/>
      <c r="J175" s="593"/>
    </row>
    <row r="176" spans="1:10" x14ac:dyDescent="0.25">
      <c r="A176" s="585" t="s">
        <v>1627</v>
      </c>
      <c r="B176" s="586">
        <v>14</v>
      </c>
      <c r="C176" s="585">
        <v>4.9446821931577061</v>
      </c>
      <c r="D176" s="585">
        <v>0.35319158522555044</v>
      </c>
      <c r="E176" s="593"/>
      <c r="F176" s="593"/>
      <c r="G176" s="593"/>
      <c r="H176" s="593"/>
      <c r="I176" s="593"/>
      <c r="J176" s="593"/>
    </row>
    <row r="177" spans="1:10" x14ac:dyDescent="0.25">
      <c r="A177" s="585" t="s">
        <v>1628</v>
      </c>
      <c r="B177" s="586">
        <v>28.5</v>
      </c>
      <c r="C177" s="585">
        <v>37.394595806840734</v>
      </c>
      <c r="D177" s="585">
        <v>1.3549969128066646</v>
      </c>
      <c r="E177" s="593"/>
      <c r="F177" s="593"/>
      <c r="G177" s="593"/>
      <c r="H177" s="593"/>
      <c r="I177" s="593"/>
      <c r="J177" s="593"/>
    </row>
    <row r="178" spans="1:10" x14ac:dyDescent="0.25">
      <c r="A178" s="585" t="s">
        <v>1633</v>
      </c>
      <c r="B178" s="586">
        <v>12</v>
      </c>
      <c r="C178" s="585">
        <v>7.5600000000000005</v>
      </c>
      <c r="D178" s="600">
        <v>0.63</v>
      </c>
      <c r="E178" s="593"/>
      <c r="F178" s="593"/>
      <c r="G178" s="593"/>
      <c r="H178" s="593"/>
      <c r="I178" s="593"/>
      <c r="J178" s="593"/>
    </row>
    <row r="179" spans="1:10" x14ac:dyDescent="0.25">
      <c r="A179" s="585" t="s">
        <v>1634</v>
      </c>
      <c r="B179" s="586">
        <v>12</v>
      </c>
      <c r="C179" s="585">
        <v>18.84</v>
      </c>
      <c r="D179" s="600">
        <v>1.57</v>
      </c>
      <c r="E179" s="593"/>
      <c r="F179" s="593"/>
      <c r="G179" s="593"/>
      <c r="H179" s="593"/>
      <c r="I179" s="593"/>
      <c r="J179" s="593"/>
    </row>
    <row r="180" spans="1:10" x14ac:dyDescent="0.25">
      <c r="A180" s="585" t="s">
        <v>1390</v>
      </c>
      <c r="B180" s="586">
        <v>20</v>
      </c>
      <c r="C180" s="585">
        <v>49.765799999999992</v>
      </c>
      <c r="D180" s="585">
        <v>2.4882899999999997</v>
      </c>
      <c r="E180" s="593"/>
      <c r="F180" s="593"/>
      <c r="G180" s="593"/>
      <c r="H180" s="593"/>
      <c r="I180" s="593"/>
      <c r="J180" s="593"/>
    </row>
    <row r="181" spans="1:10" x14ac:dyDescent="0.25">
      <c r="A181" s="585" t="s">
        <v>1635</v>
      </c>
      <c r="B181" s="586">
        <v>25</v>
      </c>
      <c r="C181" s="585">
        <v>22.25333333333333</v>
      </c>
      <c r="D181" s="585">
        <v>0.9046722222222221</v>
      </c>
      <c r="E181" s="593"/>
      <c r="F181" s="593"/>
      <c r="G181" s="593"/>
      <c r="H181" s="593"/>
      <c r="I181" s="593"/>
      <c r="J181" s="593"/>
    </row>
    <row r="182" spans="1:10" x14ac:dyDescent="0.25">
      <c r="A182" s="593"/>
      <c r="B182" s="593"/>
      <c r="C182" s="593"/>
      <c r="D182" s="593"/>
      <c r="E182" s="593"/>
      <c r="F182" s="593"/>
      <c r="G182" s="593"/>
      <c r="H182" s="593"/>
      <c r="I182" s="593"/>
      <c r="J182" s="593"/>
    </row>
    <row r="183" spans="1:10" x14ac:dyDescent="0.25">
      <c r="A183" s="585" t="s">
        <v>1640</v>
      </c>
      <c r="B183" s="585" t="s">
        <v>1641</v>
      </c>
      <c r="C183" s="585" t="s">
        <v>1642</v>
      </c>
      <c r="D183" s="585" t="s">
        <v>1643</v>
      </c>
      <c r="E183" s="585" t="s">
        <v>1644</v>
      </c>
      <c r="F183" s="585" t="s">
        <v>1645</v>
      </c>
      <c r="G183" s="593"/>
      <c r="H183" s="593"/>
      <c r="I183" s="593"/>
      <c r="J183" s="593"/>
    </row>
    <row r="184" spans="1:10" x14ac:dyDescent="0.25">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zoomScale="40" zoomScaleNormal="40" workbookViewId="0">
      <selection activeCell="O31" sqref="O31"/>
    </sheetView>
  </sheetViews>
  <sheetFormatPr baseColWidth="10" defaultRowHeight="15" x14ac:dyDescent="0.25"/>
  <cols>
    <col min="1" max="1" width="2.85546875" style="535" customWidth="1"/>
    <col min="2" max="2" width="29.5703125" style="89" customWidth="1"/>
    <col min="3" max="3" width="17.42578125" style="89" customWidth="1"/>
    <col min="4" max="4" width="24.140625" style="89" customWidth="1"/>
    <col min="5" max="5" width="37.140625" style="89" customWidth="1"/>
    <col min="6" max="10" width="23.5703125" style="89" customWidth="1"/>
    <col min="11" max="11" width="40.85546875" style="89" customWidth="1"/>
    <col min="12" max="12" width="23.5703125" style="569" customWidth="1"/>
    <col min="13" max="13" width="27.140625" style="13" customWidth="1"/>
    <col min="14" max="14" width="14.42578125" style="13" customWidth="1"/>
    <col min="15" max="15" width="21.85546875" style="13" customWidth="1"/>
    <col min="16" max="16" width="26" style="13" customWidth="1"/>
    <col min="17" max="60" width="11.42578125" style="13"/>
    <col min="61" max="261" width="11.42578125" style="89"/>
    <col min="262" max="262" width="2.85546875" style="89" customWidth="1"/>
    <col min="263" max="263" width="28.42578125" style="89" bestFit="1" customWidth="1"/>
    <col min="264" max="264" width="14.140625" style="89" customWidth="1"/>
    <col min="265" max="265" width="29.42578125" style="89" customWidth="1"/>
    <col min="266" max="266" width="38" style="89" customWidth="1"/>
    <col min="267" max="267" width="39.140625" style="89" customWidth="1"/>
    <col min="268" max="268" width="6.42578125" style="89" customWidth="1"/>
    <col min="269" max="269" width="27.140625" style="89" customWidth="1"/>
    <col min="270" max="270" width="14.42578125" style="89" customWidth="1"/>
    <col min="271" max="271" width="21.85546875" style="89" customWidth="1"/>
    <col min="272" max="272" width="26" style="89" customWidth="1"/>
    <col min="273" max="517" width="11.42578125" style="89"/>
    <col min="518" max="518" width="2.85546875" style="89" customWidth="1"/>
    <col min="519" max="519" width="28.42578125" style="89" bestFit="1" customWidth="1"/>
    <col min="520" max="520" width="14.140625" style="89" customWidth="1"/>
    <col min="521" max="521" width="29.42578125" style="89" customWidth="1"/>
    <col min="522" max="522" width="38" style="89" customWidth="1"/>
    <col min="523" max="523" width="39.140625" style="89" customWidth="1"/>
    <col min="524" max="524" width="6.42578125" style="89" customWidth="1"/>
    <col min="525" max="525" width="27.140625" style="89" customWidth="1"/>
    <col min="526" max="526" width="14.42578125" style="89" customWidth="1"/>
    <col min="527" max="527" width="21.85546875" style="89" customWidth="1"/>
    <col min="528" max="528" width="26" style="89" customWidth="1"/>
    <col min="529" max="773" width="11.42578125" style="89"/>
    <col min="774" max="774" width="2.85546875" style="89" customWidth="1"/>
    <col min="775" max="775" width="28.42578125" style="89" bestFit="1" customWidth="1"/>
    <col min="776" max="776" width="14.140625" style="89" customWidth="1"/>
    <col min="777" max="777" width="29.42578125" style="89" customWidth="1"/>
    <col min="778" max="778" width="38" style="89" customWidth="1"/>
    <col min="779" max="779" width="39.140625" style="89" customWidth="1"/>
    <col min="780" max="780" width="6.42578125" style="89" customWidth="1"/>
    <col min="781" max="781" width="27.140625" style="89" customWidth="1"/>
    <col min="782" max="782" width="14.42578125" style="89" customWidth="1"/>
    <col min="783" max="783" width="21.85546875" style="89" customWidth="1"/>
    <col min="784" max="784" width="26" style="89" customWidth="1"/>
    <col min="785" max="1029" width="11.42578125" style="89"/>
    <col min="1030" max="1030" width="2.85546875" style="89" customWidth="1"/>
    <col min="1031" max="1031" width="28.42578125" style="89" bestFit="1" customWidth="1"/>
    <col min="1032" max="1032" width="14.140625" style="89" customWidth="1"/>
    <col min="1033" max="1033" width="29.42578125" style="89" customWidth="1"/>
    <col min="1034" max="1034" width="38" style="89" customWidth="1"/>
    <col min="1035" max="1035" width="39.140625" style="89" customWidth="1"/>
    <col min="1036" max="1036" width="6.42578125" style="89" customWidth="1"/>
    <col min="1037" max="1037" width="27.140625" style="89" customWidth="1"/>
    <col min="1038" max="1038" width="14.42578125" style="89" customWidth="1"/>
    <col min="1039" max="1039" width="21.85546875" style="89" customWidth="1"/>
    <col min="1040" max="1040" width="26" style="89" customWidth="1"/>
    <col min="1041" max="1285" width="11.42578125" style="89"/>
    <col min="1286" max="1286" width="2.85546875" style="89" customWidth="1"/>
    <col min="1287" max="1287" width="28.42578125" style="89" bestFit="1" customWidth="1"/>
    <col min="1288" max="1288" width="14.140625" style="89" customWidth="1"/>
    <col min="1289" max="1289" width="29.42578125" style="89" customWidth="1"/>
    <col min="1290" max="1290" width="38" style="89" customWidth="1"/>
    <col min="1291" max="1291" width="39.140625" style="89" customWidth="1"/>
    <col min="1292" max="1292" width="6.42578125" style="89" customWidth="1"/>
    <col min="1293" max="1293" width="27.140625" style="89" customWidth="1"/>
    <col min="1294" max="1294" width="14.42578125" style="89" customWidth="1"/>
    <col min="1295" max="1295" width="21.85546875" style="89" customWidth="1"/>
    <col min="1296" max="1296" width="26" style="89" customWidth="1"/>
    <col min="1297" max="1541" width="11.42578125" style="89"/>
    <col min="1542" max="1542" width="2.85546875" style="89" customWidth="1"/>
    <col min="1543" max="1543" width="28.42578125" style="89" bestFit="1" customWidth="1"/>
    <col min="1544" max="1544" width="14.140625" style="89" customWidth="1"/>
    <col min="1545" max="1545" width="29.42578125" style="89" customWidth="1"/>
    <col min="1546" max="1546" width="38" style="89" customWidth="1"/>
    <col min="1547" max="1547" width="39.140625" style="89" customWidth="1"/>
    <col min="1548" max="1548" width="6.42578125" style="89" customWidth="1"/>
    <col min="1549" max="1549" width="27.140625" style="89" customWidth="1"/>
    <col min="1550" max="1550" width="14.42578125" style="89" customWidth="1"/>
    <col min="1551" max="1551" width="21.85546875" style="89" customWidth="1"/>
    <col min="1552" max="1552" width="26" style="89" customWidth="1"/>
    <col min="1553" max="1797" width="11.42578125" style="89"/>
    <col min="1798" max="1798" width="2.85546875" style="89" customWidth="1"/>
    <col min="1799" max="1799" width="28.42578125" style="89" bestFit="1" customWidth="1"/>
    <col min="1800" max="1800" width="14.140625" style="89" customWidth="1"/>
    <col min="1801" max="1801" width="29.42578125" style="89" customWidth="1"/>
    <col min="1802" max="1802" width="38" style="89" customWidth="1"/>
    <col min="1803" max="1803" width="39.140625" style="89" customWidth="1"/>
    <col min="1804" max="1804" width="6.42578125" style="89" customWidth="1"/>
    <col min="1805" max="1805" width="27.140625" style="89" customWidth="1"/>
    <col min="1806" max="1806" width="14.42578125" style="89" customWidth="1"/>
    <col min="1807" max="1807" width="21.85546875" style="89" customWidth="1"/>
    <col min="1808" max="1808" width="26" style="89" customWidth="1"/>
    <col min="1809" max="2053" width="11.42578125" style="89"/>
    <col min="2054" max="2054" width="2.85546875" style="89" customWidth="1"/>
    <col min="2055" max="2055" width="28.42578125" style="89" bestFit="1" customWidth="1"/>
    <col min="2056" max="2056" width="14.140625" style="89" customWidth="1"/>
    <col min="2057" max="2057" width="29.42578125" style="89" customWidth="1"/>
    <col min="2058" max="2058" width="38" style="89" customWidth="1"/>
    <col min="2059" max="2059" width="39.140625" style="89" customWidth="1"/>
    <col min="2060" max="2060" width="6.42578125" style="89" customWidth="1"/>
    <col min="2061" max="2061" width="27.140625" style="89" customWidth="1"/>
    <col min="2062" max="2062" width="14.42578125" style="89" customWidth="1"/>
    <col min="2063" max="2063" width="21.85546875" style="89" customWidth="1"/>
    <col min="2064" max="2064" width="26" style="89" customWidth="1"/>
    <col min="2065" max="2309" width="11.42578125" style="89"/>
    <col min="2310" max="2310" width="2.85546875" style="89" customWidth="1"/>
    <col min="2311" max="2311" width="28.42578125" style="89" bestFit="1" customWidth="1"/>
    <col min="2312" max="2312" width="14.140625" style="89" customWidth="1"/>
    <col min="2313" max="2313" width="29.42578125" style="89" customWidth="1"/>
    <col min="2314" max="2314" width="38" style="89" customWidth="1"/>
    <col min="2315" max="2315" width="39.140625" style="89" customWidth="1"/>
    <col min="2316" max="2316" width="6.42578125" style="89" customWidth="1"/>
    <col min="2317" max="2317" width="27.140625" style="89" customWidth="1"/>
    <col min="2318" max="2318" width="14.42578125" style="89" customWidth="1"/>
    <col min="2319" max="2319" width="21.85546875" style="89" customWidth="1"/>
    <col min="2320" max="2320" width="26" style="89" customWidth="1"/>
    <col min="2321" max="2565" width="11.42578125" style="89"/>
    <col min="2566" max="2566" width="2.85546875" style="89" customWidth="1"/>
    <col min="2567" max="2567" width="28.42578125" style="89" bestFit="1" customWidth="1"/>
    <col min="2568" max="2568" width="14.140625" style="89" customWidth="1"/>
    <col min="2569" max="2569" width="29.42578125" style="89" customWidth="1"/>
    <col min="2570" max="2570" width="38" style="89" customWidth="1"/>
    <col min="2571" max="2571" width="39.140625" style="89" customWidth="1"/>
    <col min="2572" max="2572" width="6.42578125" style="89" customWidth="1"/>
    <col min="2573" max="2573" width="27.140625" style="89" customWidth="1"/>
    <col min="2574" max="2574" width="14.42578125" style="89" customWidth="1"/>
    <col min="2575" max="2575" width="21.85546875" style="89" customWidth="1"/>
    <col min="2576" max="2576" width="26" style="89" customWidth="1"/>
    <col min="2577" max="2821" width="11.42578125" style="89"/>
    <col min="2822" max="2822" width="2.85546875" style="89" customWidth="1"/>
    <col min="2823" max="2823" width="28.42578125" style="89" bestFit="1" customWidth="1"/>
    <col min="2824" max="2824" width="14.140625" style="89" customWidth="1"/>
    <col min="2825" max="2825" width="29.42578125" style="89" customWidth="1"/>
    <col min="2826" max="2826" width="38" style="89" customWidth="1"/>
    <col min="2827" max="2827" width="39.140625" style="89" customWidth="1"/>
    <col min="2828" max="2828" width="6.42578125" style="89" customWidth="1"/>
    <col min="2829" max="2829" width="27.140625" style="89" customWidth="1"/>
    <col min="2830" max="2830" width="14.42578125" style="89" customWidth="1"/>
    <col min="2831" max="2831" width="21.85546875" style="89" customWidth="1"/>
    <col min="2832" max="2832" width="26" style="89" customWidth="1"/>
    <col min="2833" max="3077" width="11.42578125" style="89"/>
    <col min="3078" max="3078" width="2.85546875" style="89" customWidth="1"/>
    <col min="3079" max="3079" width="28.42578125" style="89" bestFit="1" customWidth="1"/>
    <col min="3080" max="3080" width="14.140625" style="89" customWidth="1"/>
    <col min="3081" max="3081" width="29.42578125" style="89" customWidth="1"/>
    <col min="3082" max="3082" width="38" style="89" customWidth="1"/>
    <col min="3083" max="3083" width="39.140625" style="89" customWidth="1"/>
    <col min="3084" max="3084" width="6.42578125" style="89" customWidth="1"/>
    <col min="3085" max="3085" width="27.140625" style="89" customWidth="1"/>
    <col min="3086" max="3086" width="14.42578125" style="89" customWidth="1"/>
    <col min="3087" max="3087" width="21.85546875" style="89" customWidth="1"/>
    <col min="3088" max="3088" width="26" style="89" customWidth="1"/>
    <col min="3089" max="3333" width="11.42578125" style="89"/>
    <col min="3334" max="3334" width="2.85546875" style="89" customWidth="1"/>
    <col min="3335" max="3335" width="28.42578125" style="89" bestFit="1" customWidth="1"/>
    <col min="3336" max="3336" width="14.140625" style="89" customWidth="1"/>
    <col min="3337" max="3337" width="29.42578125" style="89" customWidth="1"/>
    <col min="3338" max="3338" width="38" style="89" customWidth="1"/>
    <col min="3339" max="3339" width="39.140625" style="89" customWidth="1"/>
    <col min="3340" max="3340" width="6.42578125" style="89" customWidth="1"/>
    <col min="3341" max="3341" width="27.140625" style="89" customWidth="1"/>
    <col min="3342" max="3342" width="14.42578125" style="89" customWidth="1"/>
    <col min="3343" max="3343" width="21.85546875" style="89" customWidth="1"/>
    <col min="3344" max="3344" width="26" style="89" customWidth="1"/>
    <col min="3345" max="3589" width="11.42578125" style="89"/>
    <col min="3590" max="3590" width="2.85546875" style="89" customWidth="1"/>
    <col min="3591" max="3591" width="28.42578125" style="89" bestFit="1" customWidth="1"/>
    <col min="3592" max="3592" width="14.140625" style="89" customWidth="1"/>
    <col min="3593" max="3593" width="29.42578125" style="89" customWidth="1"/>
    <col min="3594" max="3594" width="38" style="89" customWidth="1"/>
    <col min="3595" max="3595" width="39.140625" style="89" customWidth="1"/>
    <col min="3596" max="3596" width="6.42578125" style="89" customWidth="1"/>
    <col min="3597" max="3597" width="27.140625" style="89" customWidth="1"/>
    <col min="3598" max="3598" width="14.42578125" style="89" customWidth="1"/>
    <col min="3599" max="3599" width="21.85546875" style="89" customWidth="1"/>
    <col min="3600" max="3600" width="26" style="89" customWidth="1"/>
    <col min="3601" max="3845" width="11.42578125" style="89"/>
    <col min="3846" max="3846" width="2.85546875" style="89" customWidth="1"/>
    <col min="3847" max="3847" width="28.42578125" style="89" bestFit="1" customWidth="1"/>
    <col min="3848" max="3848" width="14.140625" style="89" customWidth="1"/>
    <col min="3849" max="3849" width="29.42578125" style="89" customWidth="1"/>
    <col min="3850" max="3850" width="38" style="89" customWidth="1"/>
    <col min="3851" max="3851" width="39.140625" style="89" customWidth="1"/>
    <col min="3852" max="3852" width="6.42578125" style="89" customWidth="1"/>
    <col min="3853" max="3853" width="27.140625" style="89" customWidth="1"/>
    <col min="3854" max="3854" width="14.42578125" style="89" customWidth="1"/>
    <col min="3855" max="3855" width="21.85546875" style="89" customWidth="1"/>
    <col min="3856" max="3856" width="26" style="89" customWidth="1"/>
    <col min="3857" max="4101" width="11.42578125" style="89"/>
    <col min="4102" max="4102" width="2.85546875" style="89" customWidth="1"/>
    <col min="4103" max="4103" width="28.42578125" style="89" bestFit="1" customWidth="1"/>
    <col min="4104" max="4104" width="14.140625" style="89" customWidth="1"/>
    <col min="4105" max="4105" width="29.42578125" style="89" customWidth="1"/>
    <col min="4106" max="4106" width="38" style="89" customWidth="1"/>
    <col min="4107" max="4107" width="39.140625" style="89" customWidth="1"/>
    <col min="4108" max="4108" width="6.42578125" style="89" customWidth="1"/>
    <col min="4109" max="4109" width="27.140625" style="89" customWidth="1"/>
    <col min="4110" max="4110" width="14.42578125" style="89" customWidth="1"/>
    <col min="4111" max="4111" width="21.85546875" style="89" customWidth="1"/>
    <col min="4112" max="4112" width="26" style="89" customWidth="1"/>
    <col min="4113" max="4357" width="11.42578125" style="89"/>
    <col min="4358" max="4358" width="2.85546875" style="89" customWidth="1"/>
    <col min="4359" max="4359" width="28.42578125" style="89" bestFit="1" customWidth="1"/>
    <col min="4360" max="4360" width="14.140625" style="89" customWidth="1"/>
    <col min="4361" max="4361" width="29.42578125" style="89" customWidth="1"/>
    <col min="4362" max="4362" width="38" style="89" customWidth="1"/>
    <col min="4363" max="4363" width="39.140625" style="89" customWidth="1"/>
    <col min="4364" max="4364" width="6.42578125" style="89" customWidth="1"/>
    <col min="4365" max="4365" width="27.140625" style="89" customWidth="1"/>
    <col min="4366" max="4366" width="14.42578125" style="89" customWidth="1"/>
    <col min="4367" max="4367" width="21.85546875" style="89" customWidth="1"/>
    <col min="4368" max="4368" width="26" style="89" customWidth="1"/>
    <col min="4369" max="4613" width="11.42578125" style="89"/>
    <col min="4614" max="4614" width="2.85546875" style="89" customWidth="1"/>
    <col min="4615" max="4615" width="28.42578125" style="89" bestFit="1" customWidth="1"/>
    <col min="4616" max="4616" width="14.140625" style="89" customWidth="1"/>
    <col min="4617" max="4617" width="29.42578125" style="89" customWidth="1"/>
    <col min="4618" max="4618" width="38" style="89" customWidth="1"/>
    <col min="4619" max="4619" width="39.140625" style="89" customWidth="1"/>
    <col min="4620" max="4620" width="6.42578125" style="89" customWidth="1"/>
    <col min="4621" max="4621" width="27.140625" style="89" customWidth="1"/>
    <col min="4622" max="4622" width="14.42578125" style="89" customWidth="1"/>
    <col min="4623" max="4623" width="21.85546875" style="89" customWidth="1"/>
    <col min="4624" max="4624" width="26" style="89" customWidth="1"/>
    <col min="4625" max="4869" width="11.42578125" style="89"/>
    <col min="4870" max="4870" width="2.85546875" style="89" customWidth="1"/>
    <col min="4871" max="4871" width="28.42578125" style="89" bestFit="1" customWidth="1"/>
    <col min="4872" max="4872" width="14.140625" style="89" customWidth="1"/>
    <col min="4873" max="4873" width="29.42578125" style="89" customWidth="1"/>
    <col min="4874" max="4874" width="38" style="89" customWidth="1"/>
    <col min="4875" max="4875" width="39.140625" style="89" customWidth="1"/>
    <col min="4876" max="4876" width="6.42578125" style="89" customWidth="1"/>
    <col min="4877" max="4877" width="27.140625" style="89" customWidth="1"/>
    <col min="4878" max="4878" width="14.42578125" style="89" customWidth="1"/>
    <col min="4879" max="4879" width="21.85546875" style="89" customWidth="1"/>
    <col min="4880" max="4880" width="26" style="89" customWidth="1"/>
    <col min="4881" max="5125" width="11.42578125" style="89"/>
    <col min="5126" max="5126" width="2.85546875" style="89" customWidth="1"/>
    <col min="5127" max="5127" width="28.42578125" style="89" bestFit="1" customWidth="1"/>
    <col min="5128" max="5128" width="14.140625" style="89" customWidth="1"/>
    <col min="5129" max="5129" width="29.42578125" style="89" customWidth="1"/>
    <col min="5130" max="5130" width="38" style="89" customWidth="1"/>
    <col min="5131" max="5131" width="39.140625" style="89" customWidth="1"/>
    <col min="5132" max="5132" width="6.42578125" style="89" customWidth="1"/>
    <col min="5133" max="5133" width="27.140625" style="89" customWidth="1"/>
    <col min="5134" max="5134" width="14.42578125" style="89" customWidth="1"/>
    <col min="5135" max="5135" width="21.85546875" style="89" customWidth="1"/>
    <col min="5136" max="5136" width="26" style="89" customWidth="1"/>
    <col min="5137" max="5381" width="11.42578125" style="89"/>
    <col min="5382" max="5382" width="2.85546875" style="89" customWidth="1"/>
    <col min="5383" max="5383" width="28.42578125" style="89" bestFit="1" customWidth="1"/>
    <col min="5384" max="5384" width="14.140625" style="89" customWidth="1"/>
    <col min="5385" max="5385" width="29.42578125" style="89" customWidth="1"/>
    <col min="5386" max="5386" width="38" style="89" customWidth="1"/>
    <col min="5387" max="5387" width="39.140625" style="89" customWidth="1"/>
    <col min="5388" max="5388" width="6.42578125" style="89" customWidth="1"/>
    <col min="5389" max="5389" width="27.140625" style="89" customWidth="1"/>
    <col min="5390" max="5390" width="14.42578125" style="89" customWidth="1"/>
    <col min="5391" max="5391" width="21.85546875" style="89" customWidth="1"/>
    <col min="5392" max="5392" width="26" style="89" customWidth="1"/>
    <col min="5393" max="5637" width="11.42578125" style="89"/>
    <col min="5638" max="5638" width="2.85546875" style="89" customWidth="1"/>
    <col min="5639" max="5639" width="28.42578125" style="89" bestFit="1" customWidth="1"/>
    <col min="5640" max="5640" width="14.140625" style="89" customWidth="1"/>
    <col min="5641" max="5641" width="29.42578125" style="89" customWidth="1"/>
    <col min="5642" max="5642" width="38" style="89" customWidth="1"/>
    <col min="5643" max="5643" width="39.140625" style="89" customWidth="1"/>
    <col min="5644" max="5644" width="6.42578125" style="89" customWidth="1"/>
    <col min="5645" max="5645" width="27.140625" style="89" customWidth="1"/>
    <col min="5646" max="5646" width="14.42578125" style="89" customWidth="1"/>
    <col min="5647" max="5647" width="21.85546875" style="89" customWidth="1"/>
    <col min="5648" max="5648" width="26" style="89" customWidth="1"/>
    <col min="5649" max="5893" width="11.42578125" style="89"/>
    <col min="5894" max="5894" width="2.85546875" style="89" customWidth="1"/>
    <col min="5895" max="5895" width="28.42578125" style="89" bestFit="1" customWidth="1"/>
    <col min="5896" max="5896" width="14.140625" style="89" customWidth="1"/>
    <col min="5897" max="5897" width="29.42578125" style="89" customWidth="1"/>
    <col min="5898" max="5898" width="38" style="89" customWidth="1"/>
    <col min="5899" max="5899" width="39.140625" style="89" customWidth="1"/>
    <col min="5900" max="5900" width="6.42578125" style="89" customWidth="1"/>
    <col min="5901" max="5901" width="27.140625" style="89" customWidth="1"/>
    <col min="5902" max="5902" width="14.42578125" style="89" customWidth="1"/>
    <col min="5903" max="5903" width="21.85546875" style="89" customWidth="1"/>
    <col min="5904" max="5904" width="26" style="89" customWidth="1"/>
    <col min="5905" max="6149" width="11.42578125" style="89"/>
    <col min="6150" max="6150" width="2.85546875" style="89" customWidth="1"/>
    <col min="6151" max="6151" width="28.42578125" style="89" bestFit="1" customWidth="1"/>
    <col min="6152" max="6152" width="14.140625" style="89" customWidth="1"/>
    <col min="6153" max="6153" width="29.42578125" style="89" customWidth="1"/>
    <col min="6154" max="6154" width="38" style="89" customWidth="1"/>
    <col min="6155" max="6155" width="39.140625" style="89" customWidth="1"/>
    <col min="6156" max="6156" width="6.42578125" style="89" customWidth="1"/>
    <col min="6157" max="6157" width="27.140625" style="89" customWidth="1"/>
    <col min="6158" max="6158" width="14.42578125" style="89" customWidth="1"/>
    <col min="6159" max="6159" width="21.85546875" style="89" customWidth="1"/>
    <col min="6160" max="6160" width="26" style="89" customWidth="1"/>
    <col min="6161" max="6405" width="11.42578125" style="89"/>
    <col min="6406" max="6406" width="2.85546875" style="89" customWidth="1"/>
    <col min="6407" max="6407" width="28.42578125" style="89" bestFit="1" customWidth="1"/>
    <col min="6408" max="6408" width="14.140625" style="89" customWidth="1"/>
    <col min="6409" max="6409" width="29.42578125" style="89" customWidth="1"/>
    <col min="6410" max="6410" width="38" style="89" customWidth="1"/>
    <col min="6411" max="6411" width="39.140625" style="89" customWidth="1"/>
    <col min="6412" max="6412" width="6.42578125" style="89" customWidth="1"/>
    <col min="6413" max="6413" width="27.140625" style="89" customWidth="1"/>
    <col min="6414" max="6414" width="14.42578125" style="89" customWidth="1"/>
    <col min="6415" max="6415" width="21.85546875" style="89" customWidth="1"/>
    <col min="6416" max="6416" width="26" style="89" customWidth="1"/>
    <col min="6417" max="6661" width="11.42578125" style="89"/>
    <col min="6662" max="6662" width="2.85546875" style="89" customWidth="1"/>
    <col min="6663" max="6663" width="28.42578125" style="89" bestFit="1" customWidth="1"/>
    <col min="6664" max="6664" width="14.140625" style="89" customWidth="1"/>
    <col min="6665" max="6665" width="29.42578125" style="89" customWidth="1"/>
    <col min="6666" max="6666" width="38" style="89" customWidth="1"/>
    <col min="6667" max="6667" width="39.140625" style="89" customWidth="1"/>
    <col min="6668" max="6668" width="6.42578125" style="89" customWidth="1"/>
    <col min="6669" max="6669" width="27.140625" style="89" customWidth="1"/>
    <col min="6670" max="6670" width="14.42578125" style="89" customWidth="1"/>
    <col min="6671" max="6671" width="21.85546875" style="89" customWidth="1"/>
    <col min="6672" max="6672" width="26" style="89" customWidth="1"/>
    <col min="6673" max="6917" width="11.42578125" style="89"/>
    <col min="6918" max="6918" width="2.85546875" style="89" customWidth="1"/>
    <col min="6919" max="6919" width="28.42578125" style="89" bestFit="1" customWidth="1"/>
    <col min="6920" max="6920" width="14.140625" style="89" customWidth="1"/>
    <col min="6921" max="6921" width="29.42578125" style="89" customWidth="1"/>
    <col min="6922" max="6922" width="38" style="89" customWidth="1"/>
    <col min="6923" max="6923" width="39.140625" style="89" customWidth="1"/>
    <col min="6924" max="6924" width="6.42578125" style="89" customWidth="1"/>
    <col min="6925" max="6925" width="27.140625" style="89" customWidth="1"/>
    <col min="6926" max="6926" width="14.42578125" style="89" customWidth="1"/>
    <col min="6927" max="6927" width="21.85546875" style="89" customWidth="1"/>
    <col min="6928" max="6928" width="26" style="89" customWidth="1"/>
    <col min="6929" max="7173" width="11.42578125" style="89"/>
    <col min="7174" max="7174" width="2.85546875" style="89" customWidth="1"/>
    <col min="7175" max="7175" width="28.42578125" style="89" bestFit="1" customWidth="1"/>
    <col min="7176" max="7176" width="14.140625" style="89" customWidth="1"/>
    <col min="7177" max="7177" width="29.42578125" style="89" customWidth="1"/>
    <col min="7178" max="7178" width="38" style="89" customWidth="1"/>
    <col min="7179" max="7179" width="39.140625" style="89" customWidth="1"/>
    <col min="7180" max="7180" width="6.42578125" style="89" customWidth="1"/>
    <col min="7181" max="7181" width="27.140625" style="89" customWidth="1"/>
    <col min="7182" max="7182" width="14.42578125" style="89" customWidth="1"/>
    <col min="7183" max="7183" width="21.85546875" style="89" customWidth="1"/>
    <col min="7184" max="7184" width="26" style="89" customWidth="1"/>
    <col min="7185" max="7429" width="11.42578125" style="89"/>
    <col min="7430" max="7430" width="2.85546875" style="89" customWidth="1"/>
    <col min="7431" max="7431" width="28.42578125" style="89" bestFit="1" customWidth="1"/>
    <col min="7432" max="7432" width="14.140625" style="89" customWidth="1"/>
    <col min="7433" max="7433" width="29.42578125" style="89" customWidth="1"/>
    <col min="7434" max="7434" width="38" style="89" customWidth="1"/>
    <col min="7435" max="7435" width="39.140625" style="89" customWidth="1"/>
    <col min="7436" max="7436" width="6.42578125" style="89" customWidth="1"/>
    <col min="7437" max="7437" width="27.140625" style="89" customWidth="1"/>
    <col min="7438" max="7438" width="14.42578125" style="89" customWidth="1"/>
    <col min="7439" max="7439" width="21.85546875" style="89" customWidth="1"/>
    <col min="7440" max="7440" width="26" style="89" customWidth="1"/>
    <col min="7441" max="7685" width="11.42578125" style="89"/>
    <col min="7686" max="7686" width="2.85546875" style="89" customWidth="1"/>
    <col min="7687" max="7687" width="28.42578125" style="89" bestFit="1" customWidth="1"/>
    <col min="7688" max="7688" width="14.140625" style="89" customWidth="1"/>
    <col min="7689" max="7689" width="29.42578125" style="89" customWidth="1"/>
    <col min="7690" max="7690" width="38" style="89" customWidth="1"/>
    <col min="7691" max="7691" width="39.140625" style="89" customWidth="1"/>
    <col min="7692" max="7692" width="6.42578125" style="89" customWidth="1"/>
    <col min="7693" max="7693" width="27.140625" style="89" customWidth="1"/>
    <col min="7694" max="7694" width="14.42578125" style="89" customWidth="1"/>
    <col min="7695" max="7695" width="21.85546875" style="89" customWidth="1"/>
    <col min="7696" max="7696" width="26" style="89" customWidth="1"/>
    <col min="7697" max="7941" width="11.42578125" style="89"/>
    <col min="7942" max="7942" width="2.85546875" style="89" customWidth="1"/>
    <col min="7943" max="7943" width="28.42578125" style="89" bestFit="1" customWidth="1"/>
    <col min="7944" max="7944" width="14.140625" style="89" customWidth="1"/>
    <col min="7945" max="7945" width="29.42578125" style="89" customWidth="1"/>
    <col min="7946" max="7946" width="38" style="89" customWidth="1"/>
    <col min="7947" max="7947" width="39.140625" style="89" customWidth="1"/>
    <col min="7948" max="7948" width="6.42578125" style="89" customWidth="1"/>
    <col min="7949" max="7949" width="27.140625" style="89" customWidth="1"/>
    <col min="7950" max="7950" width="14.42578125" style="89" customWidth="1"/>
    <col min="7951" max="7951" width="21.85546875" style="89" customWidth="1"/>
    <col min="7952" max="7952" width="26" style="89" customWidth="1"/>
    <col min="7953" max="8197" width="11.42578125" style="89"/>
    <col min="8198" max="8198" width="2.85546875" style="89" customWidth="1"/>
    <col min="8199" max="8199" width="28.42578125" style="89" bestFit="1" customWidth="1"/>
    <col min="8200" max="8200" width="14.140625" style="89" customWidth="1"/>
    <col min="8201" max="8201" width="29.42578125" style="89" customWidth="1"/>
    <col min="8202" max="8202" width="38" style="89" customWidth="1"/>
    <col min="8203" max="8203" width="39.140625" style="89" customWidth="1"/>
    <col min="8204" max="8204" width="6.42578125" style="89" customWidth="1"/>
    <col min="8205" max="8205" width="27.140625" style="89" customWidth="1"/>
    <col min="8206" max="8206" width="14.42578125" style="89" customWidth="1"/>
    <col min="8207" max="8207" width="21.85546875" style="89" customWidth="1"/>
    <col min="8208" max="8208" width="26" style="89" customWidth="1"/>
    <col min="8209" max="8453" width="11.42578125" style="89"/>
    <col min="8454" max="8454" width="2.85546875" style="89" customWidth="1"/>
    <col min="8455" max="8455" width="28.42578125" style="89" bestFit="1" customWidth="1"/>
    <col min="8456" max="8456" width="14.140625" style="89" customWidth="1"/>
    <col min="8457" max="8457" width="29.42578125" style="89" customWidth="1"/>
    <col min="8458" max="8458" width="38" style="89" customWidth="1"/>
    <col min="8459" max="8459" width="39.140625" style="89" customWidth="1"/>
    <col min="8460" max="8460" width="6.42578125" style="89" customWidth="1"/>
    <col min="8461" max="8461" width="27.140625" style="89" customWidth="1"/>
    <col min="8462" max="8462" width="14.42578125" style="89" customWidth="1"/>
    <col min="8463" max="8463" width="21.85546875" style="89" customWidth="1"/>
    <col min="8464" max="8464" width="26" style="89" customWidth="1"/>
    <col min="8465" max="8709" width="11.42578125" style="89"/>
    <col min="8710" max="8710" width="2.85546875" style="89" customWidth="1"/>
    <col min="8711" max="8711" width="28.42578125" style="89" bestFit="1" customWidth="1"/>
    <col min="8712" max="8712" width="14.140625" style="89" customWidth="1"/>
    <col min="8713" max="8713" width="29.42578125" style="89" customWidth="1"/>
    <col min="8714" max="8714" width="38" style="89" customWidth="1"/>
    <col min="8715" max="8715" width="39.140625" style="89" customWidth="1"/>
    <col min="8716" max="8716" width="6.42578125" style="89" customWidth="1"/>
    <col min="8717" max="8717" width="27.140625" style="89" customWidth="1"/>
    <col min="8718" max="8718" width="14.42578125" style="89" customWidth="1"/>
    <col min="8719" max="8719" width="21.85546875" style="89" customWidth="1"/>
    <col min="8720" max="8720" width="26" style="89" customWidth="1"/>
    <col min="8721" max="8965" width="11.42578125" style="89"/>
    <col min="8966" max="8966" width="2.85546875" style="89" customWidth="1"/>
    <col min="8967" max="8967" width="28.42578125" style="89" bestFit="1" customWidth="1"/>
    <col min="8968" max="8968" width="14.140625" style="89" customWidth="1"/>
    <col min="8969" max="8969" width="29.42578125" style="89" customWidth="1"/>
    <col min="8970" max="8970" width="38" style="89" customWidth="1"/>
    <col min="8971" max="8971" width="39.140625" style="89" customWidth="1"/>
    <col min="8972" max="8972" width="6.42578125" style="89" customWidth="1"/>
    <col min="8973" max="8973" width="27.140625" style="89" customWidth="1"/>
    <col min="8974" max="8974" width="14.42578125" style="89" customWidth="1"/>
    <col min="8975" max="8975" width="21.85546875" style="89" customWidth="1"/>
    <col min="8976" max="8976" width="26" style="89" customWidth="1"/>
    <col min="8977" max="9221" width="11.42578125" style="89"/>
    <col min="9222" max="9222" width="2.85546875" style="89" customWidth="1"/>
    <col min="9223" max="9223" width="28.42578125" style="89" bestFit="1" customWidth="1"/>
    <col min="9224" max="9224" width="14.140625" style="89" customWidth="1"/>
    <col min="9225" max="9225" width="29.42578125" style="89" customWidth="1"/>
    <col min="9226" max="9226" width="38" style="89" customWidth="1"/>
    <col min="9227" max="9227" width="39.140625" style="89" customWidth="1"/>
    <col min="9228" max="9228" width="6.42578125" style="89" customWidth="1"/>
    <col min="9229" max="9229" width="27.140625" style="89" customWidth="1"/>
    <col min="9230" max="9230" width="14.42578125" style="89" customWidth="1"/>
    <col min="9231" max="9231" width="21.85546875" style="89" customWidth="1"/>
    <col min="9232" max="9232" width="26" style="89" customWidth="1"/>
    <col min="9233" max="9477" width="11.42578125" style="89"/>
    <col min="9478" max="9478" width="2.85546875" style="89" customWidth="1"/>
    <col min="9479" max="9479" width="28.42578125" style="89" bestFit="1" customWidth="1"/>
    <col min="9480" max="9480" width="14.140625" style="89" customWidth="1"/>
    <col min="9481" max="9481" width="29.42578125" style="89" customWidth="1"/>
    <col min="9482" max="9482" width="38" style="89" customWidth="1"/>
    <col min="9483" max="9483" width="39.140625" style="89" customWidth="1"/>
    <col min="9484" max="9484" width="6.42578125" style="89" customWidth="1"/>
    <col min="9485" max="9485" width="27.140625" style="89" customWidth="1"/>
    <col min="9486" max="9486" width="14.42578125" style="89" customWidth="1"/>
    <col min="9487" max="9487" width="21.85546875" style="89" customWidth="1"/>
    <col min="9488" max="9488" width="26" style="89" customWidth="1"/>
    <col min="9489" max="9733" width="11.42578125" style="89"/>
    <col min="9734" max="9734" width="2.85546875" style="89" customWidth="1"/>
    <col min="9735" max="9735" width="28.42578125" style="89" bestFit="1" customWidth="1"/>
    <col min="9736" max="9736" width="14.140625" style="89" customWidth="1"/>
    <col min="9737" max="9737" width="29.42578125" style="89" customWidth="1"/>
    <col min="9738" max="9738" width="38" style="89" customWidth="1"/>
    <col min="9739" max="9739" width="39.140625" style="89" customWidth="1"/>
    <col min="9740" max="9740" width="6.42578125" style="89" customWidth="1"/>
    <col min="9741" max="9741" width="27.140625" style="89" customWidth="1"/>
    <col min="9742" max="9742" width="14.42578125" style="89" customWidth="1"/>
    <col min="9743" max="9743" width="21.85546875" style="89" customWidth="1"/>
    <col min="9744" max="9744" width="26" style="89" customWidth="1"/>
    <col min="9745" max="9989" width="11.42578125" style="89"/>
    <col min="9990" max="9990" width="2.85546875" style="89" customWidth="1"/>
    <col min="9991" max="9991" width="28.42578125" style="89" bestFit="1" customWidth="1"/>
    <col min="9992" max="9992" width="14.140625" style="89" customWidth="1"/>
    <col min="9993" max="9993" width="29.42578125" style="89" customWidth="1"/>
    <col min="9994" max="9994" width="38" style="89" customWidth="1"/>
    <col min="9995" max="9995" width="39.140625" style="89" customWidth="1"/>
    <col min="9996" max="9996" width="6.42578125" style="89" customWidth="1"/>
    <col min="9997" max="9997" width="27.140625" style="89" customWidth="1"/>
    <col min="9998" max="9998" width="14.42578125" style="89" customWidth="1"/>
    <col min="9999" max="9999" width="21.85546875" style="89" customWidth="1"/>
    <col min="10000" max="10000" width="26" style="89" customWidth="1"/>
    <col min="10001" max="10245" width="11.42578125" style="89"/>
    <col min="10246" max="10246" width="2.85546875" style="89" customWidth="1"/>
    <col min="10247" max="10247" width="28.42578125" style="89" bestFit="1" customWidth="1"/>
    <col min="10248" max="10248" width="14.140625" style="89" customWidth="1"/>
    <col min="10249" max="10249" width="29.42578125" style="89" customWidth="1"/>
    <col min="10250" max="10250" width="38" style="89" customWidth="1"/>
    <col min="10251" max="10251" width="39.140625" style="89" customWidth="1"/>
    <col min="10252" max="10252" width="6.42578125" style="89" customWidth="1"/>
    <col min="10253" max="10253" width="27.140625" style="89" customWidth="1"/>
    <col min="10254" max="10254" width="14.42578125" style="89" customWidth="1"/>
    <col min="10255" max="10255" width="21.85546875" style="89" customWidth="1"/>
    <col min="10256" max="10256" width="26" style="89" customWidth="1"/>
    <col min="10257" max="10501" width="11.42578125" style="89"/>
    <col min="10502" max="10502" width="2.85546875" style="89" customWidth="1"/>
    <col min="10503" max="10503" width="28.42578125" style="89" bestFit="1" customWidth="1"/>
    <col min="10504" max="10504" width="14.140625" style="89" customWidth="1"/>
    <col min="10505" max="10505" width="29.42578125" style="89" customWidth="1"/>
    <col min="10506" max="10506" width="38" style="89" customWidth="1"/>
    <col min="10507" max="10507" width="39.140625" style="89" customWidth="1"/>
    <col min="10508" max="10508" width="6.42578125" style="89" customWidth="1"/>
    <col min="10509" max="10509" width="27.140625" style="89" customWidth="1"/>
    <col min="10510" max="10510" width="14.42578125" style="89" customWidth="1"/>
    <col min="10511" max="10511" width="21.85546875" style="89" customWidth="1"/>
    <col min="10512" max="10512" width="26" style="89" customWidth="1"/>
    <col min="10513" max="10757" width="11.42578125" style="89"/>
    <col min="10758" max="10758" width="2.85546875" style="89" customWidth="1"/>
    <col min="10759" max="10759" width="28.42578125" style="89" bestFit="1" customWidth="1"/>
    <col min="10760" max="10760" width="14.140625" style="89" customWidth="1"/>
    <col min="10761" max="10761" width="29.42578125" style="89" customWidth="1"/>
    <col min="10762" max="10762" width="38" style="89" customWidth="1"/>
    <col min="10763" max="10763" width="39.140625" style="89" customWidth="1"/>
    <col min="10764" max="10764" width="6.42578125" style="89" customWidth="1"/>
    <col min="10765" max="10765" width="27.140625" style="89" customWidth="1"/>
    <col min="10766" max="10766" width="14.42578125" style="89" customWidth="1"/>
    <col min="10767" max="10767" width="21.85546875" style="89" customWidth="1"/>
    <col min="10768" max="10768" width="26" style="89" customWidth="1"/>
    <col min="10769" max="11013" width="11.42578125" style="89"/>
    <col min="11014" max="11014" width="2.85546875" style="89" customWidth="1"/>
    <col min="11015" max="11015" width="28.42578125" style="89" bestFit="1" customWidth="1"/>
    <col min="11016" max="11016" width="14.140625" style="89" customWidth="1"/>
    <col min="11017" max="11017" width="29.42578125" style="89" customWidth="1"/>
    <col min="11018" max="11018" width="38" style="89" customWidth="1"/>
    <col min="11019" max="11019" width="39.140625" style="89" customWidth="1"/>
    <col min="11020" max="11020" width="6.42578125" style="89" customWidth="1"/>
    <col min="11021" max="11021" width="27.140625" style="89" customWidth="1"/>
    <col min="11022" max="11022" width="14.42578125" style="89" customWidth="1"/>
    <col min="11023" max="11023" width="21.85546875" style="89" customWidth="1"/>
    <col min="11024" max="11024" width="26" style="89" customWidth="1"/>
    <col min="11025" max="11269" width="11.42578125" style="89"/>
    <col min="11270" max="11270" width="2.85546875" style="89" customWidth="1"/>
    <col min="11271" max="11271" width="28.42578125" style="89" bestFit="1" customWidth="1"/>
    <col min="11272" max="11272" width="14.140625" style="89" customWidth="1"/>
    <col min="11273" max="11273" width="29.42578125" style="89" customWidth="1"/>
    <col min="11274" max="11274" width="38" style="89" customWidth="1"/>
    <col min="11275" max="11275" width="39.140625" style="89" customWidth="1"/>
    <col min="11276" max="11276" width="6.42578125" style="89" customWidth="1"/>
    <col min="11277" max="11277" width="27.140625" style="89" customWidth="1"/>
    <col min="11278" max="11278" width="14.42578125" style="89" customWidth="1"/>
    <col min="11279" max="11279" width="21.85546875" style="89" customWidth="1"/>
    <col min="11280" max="11280" width="26" style="89" customWidth="1"/>
    <col min="11281" max="11525" width="11.42578125" style="89"/>
    <col min="11526" max="11526" width="2.85546875" style="89" customWidth="1"/>
    <col min="11527" max="11527" width="28.42578125" style="89" bestFit="1" customWidth="1"/>
    <col min="11528" max="11528" width="14.140625" style="89" customWidth="1"/>
    <col min="11529" max="11529" width="29.42578125" style="89" customWidth="1"/>
    <col min="11530" max="11530" width="38" style="89" customWidth="1"/>
    <col min="11531" max="11531" width="39.140625" style="89" customWidth="1"/>
    <col min="11532" max="11532" width="6.42578125" style="89" customWidth="1"/>
    <col min="11533" max="11533" width="27.140625" style="89" customWidth="1"/>
    <col min="11534" max="11534" width="14.42578125" style="89" customWidth="1"/>
    <col min="11535" max="11535" width="21.85546875" style="89" customWidth="1"/>
    <col min="11536" max="11536" width="26" style="89" customWidth="1"/>
    <col min="11537" max="11781" width="11.42578125" style="89"/>
    <col min="11782" max="11782" width="2.85546875" style="89" customWidth="1"/>
    <col min="11783" max="11783" width="28.42578125" style="89" bestFit="1" customWidth="1"/>
    <col min="11784" max="11784" width="14.140625" style="89" customWidth="1"/>
    <col min="11785" max="11785" width="29.42578125" style="89" customWidth="1"/>
    <col min="11786" max="11786" width="38" style="89" customWidth="1"/>
    <col min="11787" max="11787" width="39.140625" style="89" customWidth="1"/>
    <col min="11788" max="11788" width="6.42578125" style="89" customWidth="1"/>
    <col min="11789" max="11789" width="27.140625" style="89" customWidth="1"/>
    <col min="11790" max="11790" width="14.42578125" style="89" customWidth="1"/>
    <col min="11791" max="11791" width="21.85546875" style="89" customWidth="1"/>
    <col min="11792" max="11792" width="26" style="89" customWidth="1"/>
    <col min="11793" max="12037" width="11.42578125" style="89"/>
    <col min="12038" max="12038" width="2.85546875" style="89" customWidth="1"/>
    <col min="12039" max="12039" width="28.42578125" style="89" bestFit="1" customWidth="1"/>
    <col min="12040" max="12040" width="14.140625" style="89" customWidth="1"/>
    <col min="12041" max="12041" width="29.42578125" style="89" customWidth="1"/>
    <col min="12042" max="12042" width="38" style="89" customWidth="1"/>
    <col min="12043" max="12043" width="39.140625" style="89" customWidth="1"/>
    <col min="12044" max="12044" width="6.42578125" style="89" customWidth="1"/>
    <col min="12045" max="12045" width="27.140625" style="89" customWidth="1"/>
    <col min="12046" max="12046" width="14.42578125" style="89" customWidth="1"/>
    <col min="12047" max="12047" width="21.85546875" style="89" customWidth="1"/>
    <col min="12048" max="12048" width="26" style="89" customWidth="1"/>
    <col min="12049" max="12293" width="11.42578125" style="89"/>
    <col min="12294" max="12294" width="2.85546875" style="89" customWidth="1"/>
    <col min="12295" max="12295" width="28.42578125" style="89" bestFit="1" customWidth="1"/>
    <col min="12296" max="12296" width="14.140625" style="89" customWidth="1"/>
    <col min="12297" max="12297" width="29.42578125" style="89" customWidth="1"/>
    <col min="12298" max="12298" width="38" style="89" customWidth="1"/>
    <col min="12299" max="12299" width="39.140625" style="89" customWidth="1"/>
    <col min="12300" max="12300" width="6.42578125" style="89" customWidth="1"/>
    <col min="12301" max="12301" width="27.140625" style="89" customWidth="1"/>
    <col min="12302" max="12302" width="14.42578125" style="89" customWidth="1"/>
    <col min="12303" max="12303" width="21.85546875" style="89" customWidth="1"/>
    <col min="12304" max="12304" width="26" style="89" customWidth="1"/>
    <col min="12305" max="12549" width="11.42578125" style="89"/>
    <col min="12550" max="12550" width="2.85546875" style="89" customWidth="1"/>
    <col min="12551" max="12551" width="28.42578125" style="89" bestFit="1" customWidth="1"/>
    <col min="12552" max="12552" width="14.140625" style="89" customWidth="1"/>
    <col min="12553" max="12553" width="29.42578125" style="89" customWidth="1"/>
    <col min="12554" max="12554" width="38" style="89" customWidth="1"/>
    <col min="12555" max="12555" width="39.140625" style="89" customWidth="1"/>
    <col min="12556" max="12556" width="6.42578125" style="89" customWidth="1"/>
    <col min="12557" max="12557" width="27.140625" style="89" customWidth="1"/>
    <col min="12558" max="12558" width="14.42578125" style="89" customWidth="1"/>
    <col min="12559" max="12559" width="21.85546875" style="89" customWidth="1"/>
    <col min="12560" max="12560" width="26" style="89" customWidth="1"/>
    <col min="12561" max="12805" width="11.42578125" style="89"/>
    <col min="12806" max="12806" width="2.85546875" style="89" customWidth="1"/>
    <col min="12807" max="12807" width="28.42578125" style="89" bestFit="1" customWidth="1"/>
    <col min="12808" max="12808" width="14.140625" style="89" customWidth="1"/>
    <col min="12809" max="12809" width="29.42578125" style="89" customWidth="1"/>
    <col min="12810" max="12810" width="38" style="89" customWidth="1"/>
    <col min="12811" max="12811" width="39.140625" style="89" customWidth="1"/>
    <col min="12812" max="12812" width="6.42578125" style="89" customWidth="1"/>
    <col min="12813" max="12813" width="27.140625" style="89" customWidth="1"/>
    <col min="12814" max="12814" width="14.42578125" style="89" customWidth="1"/>
    <col min="12815" max="12815" width="21.85546875" style="89" customWidth="1"/>
    <col min="12816" max="12816" width="26" style="89" customWidth="1"/>
    <col min="12817" max="13061" width="11.42578125" style="89"/>
    <col min="13062" max="13062" width="2.85546875" style="89" customWidth="1"/>
    <col min="13063" max="13063" width="28.42578125" style="89" bestFit="1" customWidth="1"/>
    <col min="13064" max="13064" width="14.140625" style="89" customWidth="1"/>
    <col min="13065" max="13065" width="29.42578125" style="89" customWidth="1"/>
    <col min="13066" max="13066" width="38" style="89" customWidth="1"/>
    <col min="13067" max="13067" width="39.140625" style="89" customWidth="1"/>
    <col min="13068" max="13068" width="6.42578125" style="89" customWidth="1"/>
    <col min="13069" max="13069" width="27.140625" style="89" customWidth="1"/>
    <col min="13070" max="13070" width="14.42578125" style="89" customWidth="1"/>
    <col min="13071" max="13071" width="21.85546875" style="89" customWidth="1"/>
    <col min="13072" max="13072" width="26" style="89" customWidth="1"/>
    <col min="13073" max="13317" width="11.42578125" style="89"/>
    <col min="13318" max="13318" width="2.85546875" style="89" customWidth="1"/>
    <col min="13319" max="13319" width="28.42578125" style="89" bestFit="1" customWidth="1"/>
    <col min="13320" max="13320" width="14.140625" style="89" customWidth="1"/>
    <col min="13321" max="13321" width="29.42578125" style="89" customWidth="1"/>
    <col min="13322" max="13322" width="38" style="89" customWidth="1"/>
    <col min="13323" max="13323" width="39.140625" style="89" customWidth="1"/>
    <col min="13324" max="13324" width="6.42578125" style="89" customWidth="1"/>
    <col min="13325" max="13325" width="27.140625" style="89" customWidth="1"/>
    <col min="13326" max="13326" width="14.42578125" style="89" customWidth="1"/>
    <col min="13327" max="13327" width="21.85546875" style="89" customWidth="1"/>
    <col min="13328" max="13328" width="26" style="89" customWidth="1"/>
    <col min="13329" max="13573" width="11.42578125" style="89"/>
    <col min="13574" max="13574" width="2.85546875" style="89" customWidth="1"/>
    <col min="13575" max="13575" width="28.42578125" style="89" bestFit="1" customWidth="1"/>
    <col min="13576" max="13576" width="14.140625" style="89" customWidth="1"/>
    <col min="13577" max="13577" width="29.42578125" style="89" customWidth="1"/>
    <col min="13578" max="13578" width="38" style="89" customWidth="1"/>
    <col min="13579" max="13579" width="39.140625" style="89" customWidth="1"/>
    <col min="13580" max="13580" width="6.42578125" style="89" customWidth="1"/>
    <col min="13581" max="13581" width="27.140625" style="89" customWidth="1"/>
    <col min="13582" max="13582" width="14.42578125" style="89" customWidth="1"/>
    <col min="13583" max="13583" width="21.85546875" style="89" customWidth="1"/>
    <col min="13584" max="13584" width="26" style="89" customWidth="1"/>
    <col min="13585" max="13829" width="11.42578125" style="89"/>
    <col min="13830" max="13830" width="2.85546875" style="89" customWidth="1"/>
    <col min="13831" max="13831" width="28.42578125" style="89" bestFit="1" customWidth="1"/>
    <col min="13832" max="13832" width="14.140625" style="89" customWidth="1"/>
    <col min="13833" max="13833" width="29.42578125" style="89" customWidth="1"/>
    <col min="13834" max="13834" width="38" style="89" customWidth="1"/>
    <col min="13835" max="13835" width="39.140625" style="89" customWidth="1"/>
    <col min="13836" max="13836" width="6.42578125" style="89" customWidth="1"/>
    <col min="13837" max="13837" width="27.140625" style="89" customWidth="1"/>
    <col min="13838" max="13838" width="14.42578125" style="89" customWidth="1"/>
    <col min="13839" max="13839" width="21.85546875" style="89" customWidth="1"/>
    <col min="13840" max="13840" width="26" style="89" customWidth="1"/>
    <col min="13841" max="14085" width="11.42578125" style="89"/>
    <col min="14086" max="14086" width="2.85546875" style="89" customWidth="1"/>
    <col min="14087" max="14087" width="28.42578125" style="89" bestFit="1" customWidth="1"/>
    <col min="14088" max="14088" width="14.140625" style="89" customWidth="1"/>
    <col min="14089" max="14089" width="29.42578125" style="89" customWidth="1"/>
    <col min="14090" max="14090" width="38" style="89" customWidth="1"/>
    <col min="14091" max="14091" width="39.140625" style="89" customWidth="1"/>
    <col min="14092" max="14092" width="6.42578125" style="89" customWidth="1"/>
    <col min="14093" max="14093" width="27.140625" style="89" customWidth="1"/>
    <col min="14094" max="14094" width="14.42578125" style="89" customWidth="1"/>
    <col min="14095" max="14095" width="21.85546875" style="89" customWidth="1"/>
    <col min="14096" max="14096" width="26" style="89" customWidth="1"/>
    <col min="14097" max="14341" width="11.42578125" style="89"/>
    <col min="14342" max="14342" width="2.85546875" style="89" customWidth="1"/>
    <col min="14343" max="14343" width="28.42578125" style="89" bestFit="1" customWidth="1"/>
    <col min="14344" max="14344" width="14.140625" style="89" customWidth="1"/>
    <col min="14345" max="14345" width="29.42578125" style="89" customWidth="1"/>
    <col min="14346" max="14346" width="38" style="89" customWidth="1"/>
    <col min="14347" max="14347" width="39.140625" style="89" customWidth="1"/>
    <col min="14348" max="14348" width="6.42578125" style="89" customWidth="1"/>
    <col min="14349" max="14349" width="27.140625" style="89" customWidth="1"/>
    <col min="14350" max="14350" width="14.42578125" style="89" customWidth="1"/>
    <col min="14351" max="14351" width="21.85546875" style="89" customWidth="1"/>
    <col min="14352" max="14352" width="26" style="89" customWidth="1"/>
    <col min="14353" max="14597" width="11.42578125" style="89"/>
    <col min="14598" max="14598" width="2.85546875" style="89" customWidth="1"/>
    <col min="14599" max="14599" width="28.42578125" style="89" bestFit="1" customWidth="1"/>
    <col min="14600" max="14600" width="14.140625" style="89" customWidth="1"/>
    <col min="14601" max="14601" width="29.42578125" style="89" customWidth="1"/>
    <col min="14602" max="14602" width="38" style="89" customWidth="1"/>
    <col min="14603" max="14603" width="39.140625" style="89" customWidth="1"/>
    <col min="14604" max="14604" width="6.42578125" style="89" customWidth="1"/>
    <col min="14605" max="14605" width="27.140625" style="89" customWidth="1"/>
    <col min="14606" max="14606" width="14.42578125" style="89" customWidth="1"/>
    <col min="14607" max="14607" width="21.85546875" style="89" customWidth="1"/>
    <col min="14608" max="14608" width="26" style="89" customWidth="1"/>
    <col min="14609" max="14853" width="11.42578125" style="89"/>
    <col min="14854" max="14854" width="2.85546875" style="89" customWidth="1"/>
    <col min="14855" max="14855" width="28.42578125" style="89" bestFit="1" customWidth="1"/>
    <col min="14856" max="14856" width="14.140625" style="89" customWidth="1"/>
    <col min="14857" max="14857" width="29.42578125" style="89" customWidth="1"/>
    <col min="14858" max="14858" width="38" style="89" customWidth="1"/>
    <col min="14859" max="14859" width="39.140625" style="89" customWidth="1"/>
    <col min="14860" max="14860" width="6.42578125" style="89" customWidth="1"/>
    <col min="14861" max="14861" width="27.140625" style="89" customWidth="1"/>
    <col min="14862" max="14862" width="14.42578125" style="89" customWidth="1"/>
    <col min="14863" max="14863" width="21.85546875" style="89" customWidth="1"/>
    <col min="14864" max="14864" width="26" style="89" customWidth="1"/>
    <col min="14865" max="15109" width="11.42578125" style="89"/>
    <col min="15110" max="15110" width="2.85546875" style="89" customWidth="1"/>
    <col min="15111" max="15111" width="28.42578125" style="89" bestFit="1" customWidth="1"/>
    <col min="15112" max="15112" width="14.140625" style="89" customWidth="1"/>
    <col min="15113" max="15113" width="29.42578125" style="89" customWidth="1"/>
    <col min="15114" max="15114" width="38" style="89" customWidth="1"/>
    <col min="15115" max="15115" width="39.140625" style="89" customWidth="1"/>
    <col min="15116" max="15116" width="6.42578125" style="89" customWidth="1"/>
    <col min="15117" max="15117" width="27.140625" style="89" customWidth="1"/>
    <col min="15118" max="15118" width="14.42578125" style="89" customWidth="1"/>
    <col min="15119" max="15119" width="21.85546875" style="89" customWidth="1"/>
    <col min="15120" max="15120" width="26" style="89" customWidth="1"/>
    <col min="15121" max="15365" width="11.42578125" style="89"/>
    <col min="15366" max="15366" width="2.85546875" style="89" customWidth="1"/>
    <col min="15367" max="15367" width="28.42578125" style="89" bestFit="1" customWidth="1"/>
    <col min="15368" max="15368" width="14.140625" style="89" customWidth="1"/>
    <col min="15369" max="15369" width="29.42578125" style="89" customWidth="1"/>
    <col min="15370" max="15370" width="38" style="89" customWidth="1"/>
    <col min="15371" max="15371" width="39.140625" style="89" customWidth="1"/>
    <col min="15372" max="15372" width="6.42578125" style="89" customWidth="1"/>
    <col min="15373" max="15373" width="27.140625" style="89" customWidth="1"/>
    <col min="15374" max="15374" width="14.42578125" style="89" customWidth="1"/>
    <col min="15375" max="15375" width="21.85546875" style="89" customWidth="1"/>
    <col min="15376" max="15376" width="26" style="89" customWidth="1"/>
    <col min="15377" max="15621" width="11.42578125" style="89"/>
    <col min="15622" max="15622" width="2.85546875" style="89" customWidth="1"/>
    <col min="15623" max="15623" width="28.42578125" style="89" bestFit="1" customWidth="1"/>
    <col min="15624" max="15624" width="14.140625" style="89" customWidth="1"/>
    <col min="15625" max="15625" width="29.42578125" style="89" customWidth="1"/>
    <col min="15626" max="15626" width="38" style="89" customWidth="1"/>
    <col min="15627" max="15627" width="39.140625" style="89" customWidth="1"/>
    <col min="15628" max="15628" width="6.42578125" style="89" customWidth="1"/>
    <col min="15629" max="15629" width="27.140625" style="89" customWidth="1"/>
    <col min="15630" max="15630" width="14.42578125" style="89" customWidth="1"/>
    <col min="15631" max="15631" width="21.85546875" style="89" customWidth="1"/>
    <col min="15632" max="15632" width="26" style="89" customWidth="1"/>
    <col min="15633" max="15877" width="11.42578125" style="89"/>
    <col min="15878" max="15878" width="2.85546875" style="89" customWidth="1"/>
    <col min="15879" max="15879" width="28.42578125" style="89" bestFit="1" customWidth="1"/>
    <col min="15880" max="15880" width="14.140625" style="89" customWidth="1"/>
    <col min="15881" max="15881" width="29.42578125" style="89" customWidth="1"/>
    <col min="15882" max="15882" width="38" style="89" customWidth="1"/>
    <col min="15883" max="15883" width="39.140625" style="89" customWidth="1"/>
    <col min="15884" max="15884" width="6.42578125" style="89" customWidth="1"/>
    <col min="15885" max="15885" width="27.140625" style="89" customWidth="1"/>
    <col min="15886" max="15886" width="14.42578125" style="89" customWidth="1"/>
    <col min="15887" max="15887" width="21.85546875" style="89" customWidth="1"/>
    <col min="15888" max="15888" width="26" style="89" customWidth="1"/>
    <col min="15889" max="16133" width="11.42578125" style="89"/>
    <col min="16134" max="16134" width="2.85546875" style="89" customWidth="1"/>
    <col min="16135" max="16135" width="28.42578125" style="89" bestFit="1" customWidth="1"/>
    <col min="16136" max="16136" width="14.140625" style="89" customWidth="1"/>
    <col min="16137" max="16137" width="29.42578125" style="89" customWidth="1"/>
    <col min="16138" max="16138" width="38" style="89" customWidth="1"/>
    <col min="16139" max="16139" width="39.140625" style="89" customWidth="1"/>
    <col min="16140" max="16140" width="6.42578125" style="89" customWidth="1"/>
    <col min="16141" max="16141" width="27.140625" style="89" customWidth="1"/>
    <col min="16142" max="16142" width="14.42578125" style="89" customWidth="1"/>
    <col min="16143" max="16143" width="21.85546875" style="89" customWidth="1"/>
    <col min="16144" max="16144" width="26" style="89" customWidth="1"/>
    <col min="16145" max="16382" width="11.42578125" style="89"/>
    <col min="16383" max="16384" width="11.42578125" style="89" customWidth="1"/>
  </cols>
  <sheetData>
    <row r="1" spans="1:136" s="535" customFormat="1" x14ac:dyDescent="0.25">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22" t="s">
        <v>1692</v>
      </c>
      <c r="C2" s="2522"/>
      <c r="D2" s="2522"/>
      <c r="E2" s="2522"/>
      <c r="F2" s="2522"/>
      <c r="G2" s="2522"/>
      <c r="H2" s="2522"/>
      <c r="I2" s="2522"/>
      <c r="J2" s="2522"/>
      <c r="K2" s="2522"/>
      <c r="L2" s="2522"/>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22"/>
      <c r="C3" s="2522"/>
      <c r="D3" s="2522"/>
      <c r="E3" s="2522"/>
      <c r="F3" s="2522"/>
      <c r="G3" s="2522"/>
      <c r="H3" s="2522"/>
      <c r="I3" s="2522"/>
      <c r="J3" s="2522"/>
      <c r="K3" s="2522"/>
      <c r="L3" s="2522"/>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523" t="s">
        <v>645</v>
      </c>
      <c r="C5" s="2524"/>
      <c r="D5" s="2524"/>
      <c r="E5" s="2524"/>
      <c r="F5" s="2524"/>
      <c r="G5" s="2524"/>
      <c r="H5" s="2524"/>
      <c r="I5" s="2524"/>
      <c r="J5" s="2524"/>
      <c r="K5" s="2524"/>
      <c r="L5" s="2525"/>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820" t="s">
        <v>17</v>
      </c>
      <c r="C6" s="2529">
        <f>AGROPECUARIO!C6</f>
        <v>0</v>
      </c>
      <c r="D6" s="2530"/>
      <c r="E6" s="2530"/>
      <c r="F6" s="2531"/>
      <c r="G6" s="1821" t="s">
        <v>16</v>
      </c>
      <c r="H6" s="2526">
        <f>AGROPECUARIO!Y6</f>
        <v>0</v>
      </c>
      <c r="I6" s="2527"/>
      <c r="J6" s="2527"/>
      <c r="K6" s="2527"/>
      <c r="L6" s="2528"/>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25">
      <c r="A7" s="13"/>
      <c r="B7" s="1820" t="s">
        <v>646</v>
      </c>
      <c r="C7" s="2529">
        <f>AGROPECUARIO!C7</f>
        <v>0</v>
      </c>
      <c r="D7" s="2530"/>
      <c r="E7" s="2530"/>
      <c r="F7" s="2531"/>
      <c r="G7" s="1821" t="s">
        <v>17</v>
      </c>
      <c r="H7" s="2526">
        <f>AGROPECUARIO!Y7</f>
        <v>0</v>
      </c>
      <c r="I7" s="2527"/>
      <c r="J7" s="2527"/>
      <c r="K7" s="2527"/>
      <c r="L7" s="2528"/>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20" t="s">
        <v>18</v>
      </c>
      <c r="C8" s="2529">
        <f>AGROPECUARIO!C8</f>
        <v>0</v>
      </c>
      <c r="D8" s="2530"/>
      <c r="E8" s="2530"/>
      <c r="F8" s="2531"/>
      <c r="G8" s="1821" t="s">
        <v>19</v>
      </c>
      <c r="H8" s="2526">
        <f>AGROPECUARIO!Y8</f>
        <v>0</v>
      </c>
      <c r="I8" s="2527"/>
      <c r="J8" s="2527"/>
      <c r="K8" s="2527"/>
      <c r="L8" s="2528"/>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20" t="s">
        <v>20</v>
      </c>
      <c r="C9" s="2529">
        <f>AGROPECUARIO!C9</f>
        <v>0</v>
      </c>
      <c r="D9" s="2530"/>
      <c r="E9" s="2530"/>
      <c r="F9" s="2531"/>
      <c r="G9" s="1821" t="s">
        <v>21</v>
      </c>
      <c r="H9" s="2526">
        <f>AGROPECUARIO!Y9</f>
        <v>0</v>
      </c>
      <c r="I9" s="2527"/>
      <c r="J9" s="2527"/>
      <c r="K9" s="2527"/>
      <c r="L9" s="2528"/>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22" t="s">
        <v>121</v>
      </c>
      <c r="C10" s="2532">
        <f>AGROPECUARIO!C10</f>
        <v>0</v>
      </c>
      <c r="D10" s="2533"/>
      <c r="E10" s="2533"/>
      <c r="F10" s="2534"/>
      <c r="G10" s="1823" t="s">
        <v>22</v>
      </c>
      <c r="H10" s="2535">
        <f>'TIERRAS PERMANENTES'!F10:J10</f>
        <v>0</v>
      </c>
      <c r="I10" s="2535"/>
      <c r="J10" s="2535"/>
      <c r="K10" s="2535"/>
      <c r="L10" s="2536"/>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35" customHeight="1" thickBot="1" x14ac:dyDescent="0.3">
      <c r="A11" s="532"/>
      <c r="B11" s="533"/>
      <c r="C11" s="2377"/>
      <c r="D11" s="2377"/>
      <c r="E11" s="2377"/>
      <c r="F11" s="2377"/>
      <c r="G11" s="2377"/>
      <c r="H11" s="2377"/>
      <c r="I11" s="2377"/>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25">
      <c r="B12" s="2479" t="s">
        <v>1324</v>
      </c>
      <c r="C12" s="2480"/>
      <c r="D12" s="2480"/>
      <c r="E12" s="2480"/>
      <c r="F12" s="2480"/>
      <c r="G12" s="2480"/>
      <c r="H12" s="2480"/>
      <c r="I12" s="2480"/>
      <c r="J12" s="2480"/>
      <c r="K12" s="2480"/>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25">
      <c r="A13" s="889"/>
      <c r="B13" s="979" t="s">
        <v>1173</v>
      </c>
      <c r="C13" s="978" t="s">
        <v>174</v>
      </c>
      <c r="D13" s="2482" t="s">
        <v>1174</v>
      </c>
      <c r="E13" s="2482"/>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25">
      <c r="A14" s="889"/>
      <c r="B14" s="2492" t="s">
        <v>1280</v>
      </c>
      <c r="C14" s="2493">
        <v>1</v>
      </c>
      <c r="D14" s="2484" t="s">
        <v>172</v>
      </c>
      <c r="E14" s="970" t="s">
        <v>1175</v>
      </c>
      <c r="F14" s="538">
        <f>RESIDENCIAL!AB28</f>
        <v>71.269116707416373</v>
      </c>
      <c r="G14" s="538">
        <f>RESIDENCIAL!AI28</f>
        <v>5.8981344542697454E-2</v>
      </c>
      <c r="H14" s="538">
        <f>RESIDENCIAL!AP28</f>
        <v>0.36728673235653303</v>
      </c>
      <c r="I14" s="538">
        <f>RESIDENCIAL!AV28</f>
        <v>0</v>
      </c>
      <c r="J14" s="538">
        <f>RESIDENCIAL!BC28</f>
        <v>0</v>
      </c>
      <c r="K14" s="538">
        <f>RESIDENCIAL!BF28</f>
        <v>71.695384784315593</v>
      </c>
      <c r="L14" s="1031">
        <f t="shared" ref="L14:L19" si="0">IFERROR(K14/$K$64,0)</f>
        <v>1.9576486670302871E-3</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25">
      <c r="B15" s="2492"/>
      <c r="C15" s="2493"/>
      <c r="D15" s="2485"/>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25">
      <c r="B16" s="2492"/>
      <c r="C16" s="2493"/>
      <c r="D16" s="2494" t="s">
        <v>1176</v>
      </c>
      <c r="E16" s="2494"/>
      <c r="F16" s="1032">
        <f>RESIDENCIAL!AB38</f>
        <v>71.269116707416373</v>
      </c>
      <c r="G16" s="1032">
        <f>RESIDENCIAL!AI38</f>
        <v>5.8981344542697454E-2</v>
      </c>
      <c r="H16" s="1032">
        <f>RESIDENCIAL!AP38</f>
        <v>0.36728673235653303</v>
      </c>
      <c r="I16" s="1032">
        <f>RESIDENCIAL!AV38</f>
        <v>0</v>
      </c>
      <c r="J16" s="1032">
        <f>RESIDENCIAL!BC38</f>
        <v>0</v>
      </c>
      <c r="K16" s="1032">
        <f>RESIDENCIAL!BF38</f>
        <v>71.695384784315593</v>
      </c>
      <c r="L16" s="1033">
        <f t="shared" si="0"/>
        <v>1.9576486670302871E-3</v>
      </c>
      <c r="N16" s="16"/>
    </row>
    <row r="17" spans="1:60" ht="20.25" customHeight="1" x14ac:dyDescent="0.25">
      <c r="B17" s="2492"/>
      <c r="C17" s="2493">
        <v>2</v>
      </c>
      <c r="D17" s="2497" t="s">
        <v>1177</v>
      </c>
      <c r="E17" s="2497"/>
      <c r="F17" s="538">
        <f>RESIDENCIAL!AB41</f>
        <v>3064.0545000000002</v>
      </c>
      <c r="G17" s="538">
        <f>RESIDENCIAL!AI41</f>
        <v>0</v>
      </c>
      <c r="H17" s="538">
        <f>RESIDENCIAL!AP41</f>
        <v>0</v>
      </c>
      <c r="I17" s="538">
        <f>RESIDENCIAL!AV41</f>
        <v>0</v>
      </c>
      <c r="J17" s="538">
        <f>RESIDENCIAL!BC41</f>
        <v>0</v>
      </c>
      <c r="K17" s="538">
        <f>RESIDENCIAL!BF41</f>
        <v>3064.0545000000002</v>
      </c>
      <c r="L17" s="1031">
        <f t="shared" si="0"/>
        <v>8.3664272472743301E-2</v>
      </c>
    </row>
    <row r="18" spans="1:60" ht="18" customHeight="1" x14ac:dyDescent="0.25">
      <c r="B18" s="2492"/>
      <c r="C18" s="2493"/>
      <c r="D18" s="2494" t="s">
        <v>1178</v>
      </c>
      <c r="E18" s="2494"/>
      <c r="F18" s="1032">
        <f>RESIDENCIAL!AB42</f>
        <v>3064.0545000000002</v>
      </c>
      <c r="G18" s="1032">
        <f>RESIDENCIAL!AI42</f>
        <v>0</v>
      </c>
      <c r="H18" s="1032">
        <f>RESIDENCIAL!AP42</f>
        <v>0</v>
      </c>
      <c r="I18" s="1032">
        <f>RESIDENCIAL!AV42</f>
        <v>0</v>
      </c>
      <c r="J18" s="1032">
        <f>RESIDENCIAL!BC42</f>
        <v>0</v>
      </c>
      <c r="K18" s="1032">
        <f>RESIDENCIAL!BF42</f>
        <v>3064.0545000000002</v>
      </c>
      <c r="L18" s="1033">
        <f t="shared" si="0"/>
        <v>8.3664272472743301E-2</v>
      </c>
    </row>
    <row r="19" spans="1:60" ht="24.95" customHeight="1" x14ac:dyDescent="0.25">
      <c r="B19" s="2537" t="s">
        <v>1292</v>
      </c>
      <c r="C19" s="2538"/>
      <c r="D19" s="2538"/>
      <c r="E19" s="2538"/>
      <c r="F19" s="1034">
        <f>RESIDENCIAL!AB44</f>
        <v>3135.3236167074165</v>
      </c>
      <c r="G19" s="1034">
        <f>RESIDENCIAL!AI44</f>
        <v>5.8981344542697454E-2</v>
      </c>
      <c r="H19" s="1034">
        <f>RESIDENCIAL!AP44</f>
        <v>0.36728673235653303</v>
      </c>
      <c r="I19" s="1034">
        <f>RESIDENCIAL!AV44</f>
        <v>0</v>
      </c>
      <c r="J19" s="1034">
        <f>RESIDENCIAL!BC44</f>
        <v>0</v>
      </c>
      <c r="K19" s="1034">
        <f>RESIDENCIAL!BF44</f>
        <v>3135.7498847843158</v>
      </c>
      <c r="L19" s="1035">
        <f t="shared" si="0"/>
        <v>8.5621921139773585E-2</v>
      </c>
    </row>
    <row r="20" spans="1:60" s="121" customFormat="1" ht="65.25" customHeight="1" x14ac:dyDescent="0.25">
      <c r="A20" s="889"/>
      <c r="B20" s="974" t="s">
        <v>1173</v>
      </c>
      <c r="C20" s="977" t="s">
        <v>174</v>
      </c>
      <c r="D20" s="2481" t="s">
        <v>1174</v>
      </c>
      <c r="E20" s="2481"/>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25">
      <c r="A21" s="889"/>
      <c r="B21" s="2539" t="s">
        <v>1323</v>
      </c>
      <c r="C21" s="2490">
        <v>1</v>
      </c>
      <c r="D21" s="2486" t="s">
        <v>172</v>
      </c>
      <c r="E21" s="970" t="s">
        <v>1175</v>
      </c>
      <c r="F21" s="538">
        <f>INSTITUCIONAL!AB28</f>
        <v>0</v>
      </c>
      <c r="G21" s="538">
        <f>INSTITUCIONAL!AI28</f>
        <v>0</v>
      </c>
      <c r="H21" s="538">
        <f>INSTITUCIONAL!AP28</f>
        <v>0</v>
      </c>
      <c r="I21" s="538">
        <f>INSTITUCIONAL!AV28</f>
        <v>0</v>
      </c>
      <c r="J21" s="538">
        <f>INSTITUCIONAL!BC28</f>
        <v>0</v>
      </c>
      <c r="K21" s="538">
        <f>INSTITUCIONAL!BF28</f>
        <v>0</v>
      </c>
      <c r="L21" s="1031">
        <f t="shared" ref="L21:L26" si="1">IFERROR(K21/$K$64,0)</f>
        <v>0</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25">
      <c r="B22" s="2539"/>
      <c r="C22" s="2490"/>
      <c r="D22" s="2487"/>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25">
      <c r="B23" s="2539"/>
      <c r="C23" s="2490"/>
      <c r="D23" s="2540" t="s">
        <v>1176</v>
      </c>
      <c r="E23" s="2540"/>
      <c r="F23" s="1037">
        <f>INSTITUCIONAL!AB36</f>
        <v>0</v>
      </c>
      <c r="G23" s="1037">
        <f>INSTITUCIONAL!AI36</f>
        <v>0</v>
      </c>
      <c r="H23" s="1037">
        <f>INSTITUCIONAL!AP36</f>
        <v>0</v>
      </c>
      <c r="I23" s="1037">
        <f>INSTITUCIONAL!AV36</f>
        <v>0</v>
      </c>
      <c r="J23" s="1037">
        <f>INSTITUCIONAL!BC36</f>
        <v>0</v>
      </c>
      <c r="K23" s="1037">
        <f>INSTITUCIONAL!BF36</f>
        <v>0</v>
      </c>
      <c r="L23" s="1038">
        <f t="shared" si="1"/>
        <v>0</v>
      </c>
    </row>
    <row r="24" spans="1:60" ht="20.25" customHeight="1" x14ac:dyDescent="0.25">
      <c r="B24" s="2539"/>
      <c r="C24" s="2490">
        <v>2</v>
      </c>
      <c r="D24" s="2497" t="s">
        <v>1177</v>
      </c>
      <c r="E24" s="2497"/>
      <c r="F24" s="538">
        <f>INSTITUCIONAL!AB41</f>
        <v>3186.2096699999997</v>
      </c>
      <c r="G24" s="538">
        <f>INSTITUCIONAL!AI41</f>
        <v>0</v>
      </c>
      <c r="H24" s="538">
        <f>INSTITUCIONAL!AP41</f>
        <v>0</v>
      </c>
      <c r="I24" s="538">
        <f>INSTITUCIONAL!AV41</f>
        <v>0</v>
      </c>
      <c r="J24" s="538">
        <f>INSTITUCIONAL!BC41</f>
        <v>0</v>
      </c>
      <c r="K24" s="538">
        <f>INSTITUCIONAL!BF41</f>
        <v>3186.2096699999997</v>
      </c>
      <c r="L24" s="1031">
        <f t="shared" si="1"/>
        <v>8.6999729928488367E-2</v>
      </c>
    </row>
    <row r="25" spans="1:60" ht="18" customHeight="1" x14ac:dyDescent="0.25">
      <c r="B25" s="2539"/>
      <c r="C25" s="2490"/>
      <c r="D25" s="2540" t="s">
        <v>1178</v>
      </c>
      <c r="E25" s="2540"/>
      <c r="F25" s="1037">
        <f>INSTITUCIONAL!AB42</f>
        <v>3186.2096699999997</v>
      </c>
      <c r="G25" s="1037">
        <f>INSTITUCIONAL!AI42</f>
        <v>0</v>
      </c>
      <c r="H25" s="1037">
        <f>INSTITUCIONAL!AP42</f>
        <v>0</v>
      </c>
      <c r="I25" s="1037">
        <f>INSTITUCIONAL!AV42</f>
        <v>0</v>
      </c>
      <c r="J25" s="1037">
        <f>INSTITUCIONAL!BC42</f>
        <v>0</v>
      </c>
      <c r="K25" s="1037">
        <f>INSTITUCIONAL!BF42</f>
        <v>3186.2096699999997</v>
      </c>
      <c r="L25" s="1038">
        <f t="shared" si="1"/>
        <v>8.6999729928488367E-2</v>
      </c>
    </row>
    <row r="26" spans="1:60" ht="32.25" customHeight="1" x14ac:dyDescent="0.25">
      <c r="B26" s="2488" t="s">
        <v>1291</v>
      </c>
      <c r="C26" s="2489"/>
      <c r="D26" s="2489"/>
      <c r="E26" s="2489"/>
      <c r="F26" s="1039">
        <f>INSTITUCIONAL!AB44</f>
        <v>3186.2096699999997</v>
      </c>
      <c r="G26" s="1039">
        <f>INSTITUCIONAL!AI44</f>
        <v>0</v>
      </c>
      <c r="H26" s="1039">
        <f>INSTITUCIONAL!AP44</f>
        <v>0</v>
      </c>
      <c r="I26" s="1039">
        <f>INSTITUCIONAL!AV44</f>
        <v>0</v>
      </c>
      <c r="J26" s="1039">
        <f>INSTITUCIONAL!BC44</f>
        <v>0</v>
      </c>
      <c r="K26" s="1039">
        <f>INSTITUCIONAL!BF44</f>
        <v>3186.2096699999997</v>
      </c>
      <c r="L26" s="1040">
        <f t="shared" si="1"/>
        <v>8.6999729928488367E-2</v>
      </c>
    </row>
    <row r="27" spans="1:60" s="121" customFormat="1" ht="61.5" customHeight="1" x14ac:dyDescent="0.25">
      <c r="A27" s="889"/>
      <c r="B27" s="950" t="s">
        <v>1173</v>
      </c>
      <c r="C27" s="951" t="s">
        <v>174</v>
      </c>
      <c r="D27" s="2132" t="s">
        <v>1174</v>
      </c>
      <c r="E27" s="2132"/>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25">
      <c r="A28" s="889"/>
      <c r="B28" s="2130" t="s">
        <v>1179</v>
      </c>
      <c r="C28" s="2490">
        <v>1</v>
      </c>
      <c r="D28" s="2484"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25">
      <c r="B29" s="2130"/>
      <c r="C29" s="2490"/>
      <c r="D29" s="2485"/>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25">
      <c r="B30" s="2130"/>
      <c r="C30" s="2490"/>
      <c r="D30" s="2491" t="s">
        <v>1176</v>
      </c>
      <c r="E30" s="2491"/>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5" customHeight="1" x14ac:dyDescent="0.25">
      <c r="B31" s="2130"/>
      <c r="C31" s="966">
        <v>2</v>
      </c>
      <c r="D31" s="2497" t="s">
        <v>1177</v>
      </c>
      <c r="E31" s="2497"/>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25">
      <c r="B32" s="2130"/>
      <c r="C32" s="966"/>
      <c r="D32" s="2491" t="s">
        <v>1178</v>
      </c>
      <c r="E32" s="2491"/>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25">
      <c r="B33" s="2130"/>
      <c r="C33" s="2490">
        <v>3</v>
      </c>
      <c r="D33" s="2484"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25">
      <c r="B34" s="2130"/>
      <c r="C34" s="2490"/>
      <c r="D34" s="2485"/>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25">
      <c r="B35" s="2130"/>
      <c r="C35" s="2490"/>
      <c r="D35" s="2491" t="s">
        <v>1188</v>
      </c>
      <c r="E35" s="2491"/>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25">
      <c r="B36" s="2544" t="s">
        <v>1180</v>
      </c>
      <c r="C36" s="2545"/>
      <c r="D36" s="2545"/>
      <c r="E36" s="2545"/>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25">
      <c r="A37" s="889"/>
      <c r="B37" s="955" t="s">
        <v>1173</v>
      </c>
      <c r="C37" s="953" t="s">
        <v>174</v>
      </c>
      <c r="D37" s="2156" t="s">
        <v>1174</v>
      </c>
      <c r="E37" s="2156"/>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25">
      <c r="B38" s="2175" t="s">
        <v>1296</v>
      </c>
      <c r="C38" s="2490">
        <v>1</v>
      </c>
      <c r="D38" s="2493" t="s">
        <v>172</v>
      </c>
      <c r="E38" s="970" t="s">
        <v>1175</v>
      </c>
      <c r="F38" s="538">
        <f>INDUSTRIA!AB28</f>
        <v>4.7148546623941528E-5</v>
      </c>
      <c r="G38" s="538">
        <f>INDUSTRIA!AI28</f>
        <v>2.1967534768022479E-6</v>
      </c>
      <c r="H38" s="538">
        <f>INDUSTRIA!AP28</f>
        <v>2.9646202164833797E-6</v>
      </c>
      <c r="I38" s="538">
        <f>INDUSTRIA!AV28</f>
        <v>0</v>
      </c>
      <c r="J38" s="538">
        <f>INDUSTRIA!BC28</f>
        <v>0</v>
      </c>
      <c r="K38" s="538">
        <f>INDUSTRIA!BF28</f>
        <v>5.2309920317227154E-5</v>
      </c>
      <c r="L38" s="1031">
        <f t="shared" ref="L38:L44" si="3">IFERROR(K38/$K$64,0)</f>
        <v>1.4283268872821887E-9</v>
      </c>
      <c r="M38" s="100"/>
      <c r="N38" s="100"/>
      <c r="O38" s="100"/>
      <c r="P38" s="100"/>
      <c r="R38" s="1015"/>
      <c r="S38" s="1015"/>
      <c r="T38" s="1015"/>
      <c r="U38" s="1015"/>
      <c r="V38" s="1015"/>
    </row>
    <row r="39" spans="1:60" ht="26.25" customHeight="1" x14ac:dyDescent="0.25">
      <c r="B39" s="2175"/>
      <c r="C39" s="2490"/>
      <c r="D39" s="2493"/>
      <c r="E39" s="970" t="s">
        <v>1304</v>
      </c>
      <c r="F39" s="538">
        <f>INDUSTRIA!AB41</f>
        <v>0</v>
      </c>
      <c r="G39" s="538">
        <f>INDUSTRIA!AI41</f>
        <v>0</v>
      </c>
      <c r="H39" s="538">
        <f>INDUSTRIA!AP41</f>
        <v>0</v>
      </c>
      <c r="I39" s="538">
        <f>INDUSTRIA!AV41</f>
        <v>29250</v>
      </c>
      <c r="J39" s="538">
        <f>INDUSTRIA!BC41</f>
        <v>0</v>
      </c>
      <c r="K39" s="538">
        <f>INDUSTRIA!BF41</f>
        <v>29250</v>
      </c>
      <c r="L39" s="1031">
        <f t="shared" si="3"/>
        <v>0.79867377353364344</v>
      </c>
      <c r="M39" s="100"/>
      <c r="N39" s="100"/>
      <c r="O39" s="100"/>
      <c r="P39" s="100"/>
      <c r="R39" s="1010"/>
      <c r="S39" s="1020"/>
      <c r="T39" s="1008"/>
      <c r="U39" s="1009"/>
      <c r="V39" s="1010"/>
    </row>
    <row r="40" spans="1:60" ht="26.25" customHeight="1" x14ac:dyDescent="0.25">
      <c r="B40" s="2175"/>
      <c r="C40" s="2490"/>
      <c r="D40" s="2493" t="s">
        <v>1182</v>
      </c>
      <c r="E40" s="2493"/>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506"/>
      <c r="R40" s="2506"/>
      <c r="S40" s="1020"/>
      <c r="T40" s="1008"/>
      <c r="U40" s="1009"/>
      <c r="V40" s="1010"/>
    </row>
    <row r="41" spans="1:60" ht="26.25" customHeight="1" x14ac:dyDescent="0.25">
      <c r="B41" s="2175"/>
      <c r="C41" s="2490"/>
      <c r="D41" s="2546" t="s">
        <v>1176</v>
      </c>
      <c r="E41" s="2546"/>
      <c r="F41" s="548">
        <f>INDUSTRIA!AB54</f>
        <v>4.7148546623941528E-5</v>
      </c>
      <c r="G41" s="548">
        <f>INDUSTRIA!AI54</f>
        <v>2.1967534768022479E-6</v>
      </c>
      <c r="H41" s="548">
        <f>INDUSTRIA!AP54</f>
        <v>2.9646202164833797E-6</v>
      </c>
      <c r="I41" s="548">
        <f>INDUSTRIA!AV54</f>
        <v>29250</v>
      </c>
      <c r="J41" s="548">
        <f>INDUSTRIA!BC54</f>
        <v>0</v>
      </c>
      <c r="K41" s="548">
        <f>INDUSTRIA!BF54</f>
        <v>29250.000052309919</v>
      </c>
      <c r="L41" s="1045">
        <f t="shared" si="3"/>
        <v>0.79867377496197034</v>
      </c>
      <c r="M41" s="100"/>
      <c r="N41" s="100"/>
      <c r="O41" s="100"/>
      <c r="P41" s="100"/>
      <c r="Q41" s="2506"/>
      <c r="R41" s="2506"/>
      <c r="S41" s="1020"/>
      <c r="T41" s="1008"/>
      <c r="U41" s="1009"/>
      <c r="V41" s="1010"/>
    </row>
    <row r="42" spans="1:60" ht="26.25" customHeight="1" x14ac:dyDescent="0.25">
      <c r="B42" s="2175"/>
      <c r="C42" s="2490">
        <v>2</v>
      </c>
      <c r="D42" s="2493" t="s">
        <v>1177</v>
      </c>
      <c r="E42" s="2493"/>
      <c r="F42" s="538">
        <f>INDUSTRIA!AB57</f>
        <v>793.08911000000001</v>
      </c>
      <c r="G42" s="538">
        <f>INDUSTRIA!AI57</f>
        <v>0</v>
      </c>
      <c r="H42" s="538">
        <f>INDUSTRIA!AP57</f>
        <v>0</v>
      </c>
      <c r="I42" s="538">
        <f>INDUSTRIA!AV57</f>
        <v>0</v>
      </c>
      <c r="J42" s="538">
        <f>INDUSTRIA!BC57</f>
        <v>0</v>
      </c>
      <c r="K42" s="538">
        <f>INDUSTRIA!BF57</f>
        <v>793.08911000000001</v>
      </c>
      <c r="L42" s="1031">
        <f t="shared" si="3"/>
        <v>2.1655366572038936E-2</v>
      </c>
      <c r="M42" s="100"/>
      <c r="N42" s="100"/>
      <c r="O42" s="100"/>
      <c r="P42" s="100"/>
      <c r="Q42" s="2506"/>
      <c r="R42" s="2506"/>
      <c r="S42" s="1020"/>
      <c r="T42" s="1008"/>
      <c r="U42" s="1009"/>
      <c r="V42" s="1010"/>
    </row>
    <row r="43" spans="1:60" ht="26.25" customHeight="1" x14ac:dyDescent="0.25">
      <c r="B43" s="2175"/>
      <c r="C43" s="2490"/>
      <c r="D43" s="2546" t="s">
        <v>1178</v>
      </c>
      <c r="E43" s="2546"/>
      <c r="F43" s="548">
        <f>INDUSTRIA!AB58</f>
        <v>793.08911000000001</v>
      </c>
      <c r="G43" s="548">
        <f>INDUSTRIA!AI58</f>
        <v>0</v>
      </c>
      <c r="H43" s="548">
        <f>INDUSTRIA!AP58</f>
        <v>0</v>
      </c>
      <c r="I43" s="548">
        <f>INDUSTRIA!AV58</f>
        <v>0</v>
      </c>
      <c r="J43" s="548">
        <f>INDUSTRIA!BC58</f>
        <v>0</v>
      </c>
      <c r="K43" s="548">
        <f>INDUSTRIA!BF58</f>
        <v>793.08911000000001</v>
      </c>
      <c r="L43" s="1045">
        <f t="shared" si="3"/>
        <v>2.1655366572038936E-2</v>
      </c>
      <c r="M43" s="100"/>
      <c r="N43" s="100"/>
      <c r="O43" s="100"/>
      <c r="P43" s="100"/>
      <c r="Q43" s="2512"/>
      <c r="R43" s="2512"/>
      <c r="S43" s="1020"/>
      <c r="T43" s="1011"/>
      <c r="U43" s="1012"/>
      <c r="V43" s="49"/>
    </row>
    <row r="44" spans="1:60" ht="30" customHeight="1" x14ac:dyDescent="0.25">
      <c r="B44" s="2547" t="s">
        <v>1183</v>
      </c>
      <c r="C44" s="2548"/>
      <c r="D44" s="2548"/>
      <c r="E44" s="2548"/>
      <c r="F44" s="547">
        <f>INDUSTRIA!AB60</f>
        <v>793.08915714854663</v>
      </c>
      <c r="G44" s="547">
        <f>INDUSTRIA!AI60</f>
        <v>2.1967534768022479E-6</v>
      </c>
      <c r="H44" s="547">
        <f>INDUSTRIA!AP60</f>
        <v>2.9646202164833797E-6</v>
      </c>
      <c r="I44" s="547">
        <f>INDUSTRIA!AV60</f>
        <v>29250</v>
      </c>
      <c r="J44" s="547">
        <f>INDUSTRIA!BC60</f>
        <v>0</v>
      </c>
      <c r="K44" s="547">
        <f>INDUSTRIA!BF60</f>
        <v>30043.08916230992</v>
      </c>
      <c r="L44" s="1046">
        <f t="shared" si="3"/>
        <v>0.82032914153400927</v>
      </c>
      <c r="M44" s="2520"/>
      <c r="N44" s="2520"/>
      <c r="O44" s="2520"/>
      <c r="P44" s="2520"/>
      <c r="Q44" s="2520"/>
      <c r="R44" s="2520"/>
      <c r="S44" s="2520"/>
      <c r="T44" s="2520"/>
      <c r="U44" s="2520"/>
      <c r="V44" s="749"/>
    </row>
    <row r="45" spans="1:60" s="121" customFormat="1" ht="65.25" customHeight="1" x14ac:dyDescent="0.25">
      <c r="A45" s="889"/>
      <c r="B45" s="575" t="s">
        <v>1173</v>
      </c>
      <c r="C45" s="973" t="s">
        <v>174</v>
      </c>
      <c r="D45" s="2549" t="s">
        <v>1174</v>
      </c>
      <c r="E45" s="2549"/>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25">
      <c r="B46" s="2514" t="s">
        <v>1184</v>
      </c>
      <c r="C46" s="2517">
        <v>1</v>
      </c>
      <c r="D46" s="2493" t="s">
        <v>172</v>
      </c>
      <c r="E46" s="970" t="s">
        <v>1175</v>
      </c>
      <c r="F46" s="538">
        <f>AGROPECUARIO!AB28</f>
        <v>5.3878958236637607E-6</v>
      </c>
      <c r="G46" s="538">
        <f>AGROPECUARIO!AI28</f>
        <v>3.9374442056371818E-7</v>
      </c>
      <c r="H46" s="538">
        <f>AGROPECUARIO!AP28</f>
        <v>4.5893545300860661E-8</v>
      </c>
      <c r="I46" s="538">
        <f>AGROPECUARIO!AV28</f>
        <v>0</v>
      </c>
      <c r="J46" s="538">
        <f>AGROPECUARIO!BC28</f>
        <v>0</v>
      </c>
      <c r="K46" s="538">
        <f>AGROPECUARIO!BF28</f>
        <v>5.8275337895283395E-6</v>
      </c>
      <c r="L46" s="1031">
        <f>IFERROR(K46/$K$64,0)</f>
        <v>1.5912131289153547E-10</v>
      </c>
      <c r="M46" s="100"/>
      <c r="N46" s="100"/>
      <c r="O46" s="100"/>
      <c r="P46" s="100"/>
      <c r="R46" s="1015"/>
      <c r="S46" s="1015"/>
      <c r="T46" s="1015"/>
      <c r="U46" s="1015"/>
      <c r="V46" s="1015"/>
    </row>
    <row r="47" spans="1:60" ht="26.25" customHeight="1" x14ac:dyDescent="0.25">
      <c r="B47" s="2515"/>
      <c r="C47" s="2518"/>
      <c r="D47" s="2493"/>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25">
      <c r="B48" s="2515"/>
      <c r="C48" s="2518"/>
      <c r="D48" s="2493" t="s">
        <v>1309</v>
      </c>
      <c r="E48" s="2493"/>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505"/>
      <c r="P48" s="2505"/>
      <c r="Q48" s="2506"/>
      <c r="R48" s="2506"/>
      <c r="S48" s="1020"/>
      <c r="T48" s="1010"/>
      <c r="U48" s="1020"/>
      <c r="V48" s="49"/>
    </row>
    <row r="49" spans="1:60" ht="24" customHeight="1" x14ac:dyDescent="0.25">
      <c r="B49" s="2515"/>
      <c r="C49" s="2518"/>
      <c r="D49" s="2493" t="s">
        <v>54</v>
      </c>
      <c r="E49" s="2493"/>
      <c r="F49" s="538">
        <f>AGROPECUARIO!AB54</f>
        <v>0</v>
      </c>
      <c r="G49" s="538">
        <f>AGROPECUARIO!AI54</f>
        <v>187.71200000000002</v>
      </c>
      <c r="H49" s="538">
        <f>AGROPECUARIO!AP54</f>
        <v>0</v>
      </c>
      <c r="I49" s="538">
        <f>AGROPECUARIO!AV54</f>
        <v>0</v>
      </c>
      <c r="J49" s="538">
        <f>AGROPECUARIO!BC54</f>
        <v>0</v>
      </c>
      <c r="K49" s="538">
        <f>AGROPECUARIO!BF54</f>
        <v>187.71200000000002</v>
      </c>
      <c r="L49" s="1031">
        <f t="shared" ref="L49:L55" si="4">IFERROR(K49/$K$64,0)</f>
        <v>5.1254923547879418E-3</v>
      </c>
      <c r="M49" s="2521"/>
      <c r="N49" s="1014"/>
      <c r="O49" s="2505"/>
      <c r="P49" s="2505"/>
      <c r="Q49" s="2506"/>
      <c r="R49" s="2506"/>
      <c r="S49" s="1020"/>
      <c r="T49" s="1010"/>
      <c r="U49" s="1020"/>
      <c r="V49" s="49"/>
    </row>
    <row r="50" spans="1:60" ht="24" customHeight="1" x14ac:dyDescent="0.25">
      <c r="B50" s="2515"/>
      <c r="C50" s="2518"/>
      <c r="D50" s="2493" t="s">
        <v>58</v>
      </c>
      <c r="E50" s="2493"/>
      <c r="F50" s="538">
        <f>AGROPECUARIO!AB63</f>
        <v>0</v>
      </c>
      <c r="G50" s="538">
        <f>AGROPECUARIO!AI63</f>
        <v>9.895760000000001</v>
      </c>
      <c r="H50" s="538">
        <f>AGROPECUARIO!AP63</f>
        <v>20.261635000000002</v>
      </c>
      <c r="I50" s="538">
        <f>AGROPECUARIO!AV63</f>
        <v>0</v>
      </c>
      <c r="J50" s="538">
        <f>AGROPECUARIO!BC63</f>
        <v>0</v>
      </c>
      <c r="K50" s="538">
        <f>AGROPECUARIO!BF63</f>
        <v>30.157394999999998</v>
      </c>
      <c r="L50" s="1031">
        <f t="shared" si="4"/>
        <v>8.2345027229383352E-4</v>
      </c>
      <c r="M50" s="2521"/>
      <c r="N50" s="1014"/>
      <c r="O50" s="2505"/>
      <c r="P50" s="2505"/>
      <c r="Q50" s="2506"/>
      <c r="R50" s="2506"/>
      <c r="S50" s="1020"/>
      <c r="T50" s="1010"/>
      <c r="U50" s="1020"/>
      <c r="V50" s="49"/>
    </row>
    <row r="51" spans="1:60" ht="24" customHeight="1" x14ac:dyDescent="0.25">
      <c r="B51" s="2515"/>
      <c r="C51" s="2518"/>
      <c r="D51" s="2493" t="s">
        <v>1310</v>
      </c>
      <c r="E51" s="2493"/>
      <c r="F51" s="538">
        <f>AGROPECUARIO!AB67</f>
        <v>0</v>
      </c>
      <c r="G51" s="538">
        <f>AGROPECUARIO!AI67</f>
        <v>0</v>
      </c>
      <c r="H51" s="538">
        <f>AGROPECUARIO!AP67</f>
        <v>0</v>
      </c>
      <c r="I51" s="538">
        <f>AGROPECUARIO!AV67</f>
        <v>0</v>
      </c>
      <c r="J51" s="538">
        <f>AGROPECUARIO!BC67</f>
        <v>0</v>
      </c>
      <c r="K51" s="538">
        <f>AGROPECUARIO!BF67</f>
        <v>0</v>
      </c>
      <c r="L51" s="1031">
        <f t="shared" si="4"/>
        <v>0</v>
      </c>
      <c r="M51" s="2520"/>
      <c r="N51" s="2520"/>
      <c r="O51" s="2520"/>
      <c r="P51" s="2520"/>
      <c r="Q51" s="2520"/>
      <c r="R51" s="2520"/>
      <c r="S51" s="2520"/>
      <c r="T51" s="2520"/>
      <c r="U51" s="2520"/>
      <c r="V51" s="749"/>
    </row>
    <row r="52" spans="1:60" ht="24" customHeight="1" x14ac:dyDescent="0.25">
      <c r="B52" s="2515"/>
      <c r="C52" s="2518"/>
      <c r="D52" s="2493" t="s">
        <v>1185</v>
      </c>
      <c r="E52" s="2493"/>
      <c r="F52" s="538">
        <f>AGROPECUARIO!AB71</f>
        <v>0</v>
      </c>
      <c r="G52" s="538">
        <f>AGROPECUARIO!AI71</f>
        <v>0</v>
      </c>
      <c r="H52" s="538">
        <f>AGROPECUARIO!AP71</f>
        <v>17.862310716499998</v>
      </c>
      <c r="I52" s="538">
        <f>AGROPECUARIO!AV71</f>
        <v>0</v>
      </c>
      <c r="J52" s="538">
        <f>AGROPECUARIO!BC71</f>
        <v>0</v>
      </c>
      <c r="K52" s="538">
        <f>AGROPECUARIO!BF71</f>
        <v>17.862310716499998</v>
      </c>
      <c r="L52" s="1031">
        <f t="shared" si="4"/>
        <v>4.877319351787177E-4</v>
      </c>
      <c r="M52" s="2520"/>
      <c r="N52" s="2520"/>
      <c r="O52" s="2520"/>
      <c r="P52" s="2520"/>
      <c r="Q52" s="2520"/>
      <c r="R52" s="2520"/>
      <c r="S52" s="2520"/>
      <c r="T52" s="2520"/>
      <c r="U52" s="2520"/>
      <c r="V52" s="749"/>
    </row>
    <row r="53" spans="1:60" ht="24" customHeight="1" x14ac:dyDescent="0.25">
      <c r="B53" s="2515"/>
      <c r="C53" s="2518"/>
      <c r="D53" s="2493" t="s">
        <v>1311</v>
      </c>
      <c r="E53" s="2493"/>
      <c r="F53" s="538">
        <f>AGROPECUARIO!AB75</f>
        <v>0.18333333333333335</v>
      </c>
      <c r="G53" s="538">
        <f>AGROPECUARIO!AI75</f>
        <v>0</v>
      </c>
      <c r="H53" s="538">
        <f>AGROPECUARIO!AP75</f>
        <v>0</v>
      </c>
      <c r="I53" s="538">
        <f>AGROPECUARIO!AV75</f>
        <v>0</v>
      </c>
      <c r="J53" s="538">
        <f>AGROPECUARIO!BC75</f>
        <v>0</v>
      </c>
      <c r="K53" s="538">
        <f>AGROPECUARIO!BF75</f>
        <v>0.18333333333333335</v>
      </c>
      <c r="L53" s="1031">
        <f t="shared" si="4"/>
        <v>5.0059324836866549E-6</v>
      </c>
      <c r="M53" s="2511"/>
      <c r="N53" s="2511"/>
      <c r="O53" s="2511"/>
      <c r="P53" s="2511"/>
      <c r="Q53" s="2511"/>
      <c r="R53" s="2511"/>
      <c r="S53" s="2511"/>
      <c r="T53" s="2511"/>
      <c r="U53" s="2511"/>
      <c r="V53" s="1016"/>
    </row>
    <row r="54" spans="1:60" ht="26.25" customHeight="1" x14ac:dyDescent="0.25">
      <c r="B54" s="2516"/>
      <c r="C54" s="2519"/>
      <c r="D54" s="2507" t="s">
        <v>1176</v>
      </c>
      <c r="E54" s="2507"/>
      <c r="F54" s="560">
        <f>AGROPECUARIO!AB78</f>
        <v>0.18333872122915701</v>
      </c>
      <c r="G54" s="560">
        <f>AGROPECUARIO!AI78</f>
        <v>197.60776039374443</v>
      </c>
      <c r="H54" s="560">
        <f>AGROPECUARIO!AP78</f>
        <v>38.123945762393546</v>
      </c>
      <c r="I54" s="560">
        <f>AGROPECUARIO!AV78</f>
        <v>0</v>
      </c>
      <c r="J54" s="560">
        <f>AGROPECUARIO!BC78</f>
        <v>0</v>
      </c>
      <c r="K54" s="560">
        <f>AGROPECUARIO!BF78</f>
        <v>235.91504487736714</v>
      </c>
      <c r="L54" s="1048">
        <f t="shared" si="4"/>
        <v>6.441680653865493E-3</v>
      </c>
      <c r="M54" s="100"/>
      <c r="N54" s="100"/>
      <c r="O54" s="100"/>
      <c r="P54" s="100"/>
      <c r="Q54" s="2506"/>
      <c r="R54" s="2506"/>
      <c r="S54" s="1020"/>
      <c r="T54" s="1008"/>
      <c r="U54" s="1009"/>
      <c r="V54" s="1010"/>
    </row>
    <row r="55" spans="1:60" ht="24.95" customHeight="1" x14ac:dyDescent="0.25">
      <c r="B55" s="2495" t="s">
        <v>1186</v>
      </c>
      <c r="C55" s="2496"/>
      <c r="D55" s="2496"/>
      <c r="E55" s="2496"/>
      <c r="F55" s="559">
        <f>AGROPECUARIO!AB80</f>
        <v>0.18333872122915701</v>
      </c>
      <c r="G55" s="559">
        <f>AGROPECUARIO!AI80</f>
        <v>197.60776039374443</v>
      </c>
      <c r="H55" s="559">
        <f>AGROPECUARIO!AP80</f>
        <v>38.123945762393546</v>
      </c>
      <c r="I55" s="559">
        <f>AGROPECUARIO!AV80</f>
        <v>0</v>
      </c>
      <c r="J55" s="559">
        <f>AGROPECUARIO!BC80</f>
        <v>0</v>
      </c>
      <c r="K55" s="559">
        <f>AGROPECUARIO!BF80</f>
        <v>235.91504487736714</v>
      </c>
      <c r="L55" s="1049">
        <f t="shared" si="4"/>
        <v>6.441680653865493E-3</v>
      </c>
      <c r="M55" s="2498"/>
      <c r="N55" s="2498"/>
      <c r="O55" s="2498"/>
      <c r="P55" s="2498"/>
      <c r="Q55" s="2498"/>
      <c r="R55" s="2498"/>
      <c r="S55" s="2498"/>
      <c r="T55" s="2498"/>
      <c r="U55" s="2498"/>
      <c r="V55" s="2498"/>
    </row>
    <row r="56" spans="1:60" s="121" customFormat="1" ht="66.75" customHeight="1" x14ac:dyDescent="0.25">
      <c r="A56" s="889"/>
      <c r="B56" s="975" t="s">
        <v>2078</v>
      </c>
      <c r="C56" s="976" t="s">
        <v>174</v>
      </c>
      <c r="D56" s="2500" t="s">
        <v>1174</v>
      </c>
      <c r="E56" s="2500"/>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35" customHeight="1" x14ac:dyDescent="0.25">
      <c r="B57" s="2499" t="s">
        <v>1187</v>
      </c>
      <c r="C57" s="2490">
        <v>1</v>
      </c>
      <c r="D57" s="2501" t="s">
        <v>2073</v>
      </c>
      <c r="E57" s="2502"/>
      <c r="F57" s="538">
        <f>RESIDUOS!AB28</f>
        <v>0</v>
      </c>
      <c r="G57" s="538">
        <f>RESIDUOS!AI28</f>
        <v>0</v>
      </c>
      <c r="H57" s="538">
        <f>RESIDUOS!AP28</f>
        <v>0</v>
      </c>
      <c r="I57" s="538">
        <f>RESIDUOS!AV28</f>
        <v>0</v>
      </c>
      <c r="J57" s="538">
        <f>RESIDUOS!BC28</f>
        <v>0</v>
      </c>
      <c r="K57" s="538">
        <f>RESIDUOS!BC28</f>
        <v>0</v>
      </c>
      <c r="L57" s="1031">
        <f>IFERROR(K57/$L$64,0)</f>
        <v>0</v>
      </c>
      <c r="M57" s="2508"/>
      <c r="N57" s="1017"/>
      <c r="O57" s="2505"/>
      <c r="P57" s="2505"/>
      <c r="Q57" s="2506"/>
      <c r="R57" s="2506"/>
      <c r="S57" s="1020"/>
      <c r="T57" s="1008"/>
      <c r="U57" s="1009"/>
      <c r="V57" s="1010"/>
    </row>
    <row r="58" spans="1:60" ht="24" customHeight="1" x14ac:dyDescent="0.25">
      <c r="B58" s="2499"/>
      <c r="C58" s="2490"/>
      <c r="D58" s="2578" t="s">
        <v>2074</v>
      </c>
      <c r="E58" s="2579"/>
      <c r="F58" s="538">
        <f>RESIDUOS!AB41</f>
        <v>0</v>
      </c>
      <c r="G58" s="538">
        <f>RESIDUOS!AI41</f>
        <v>0</v>
      </c>
      <c r="H58" s="538">
        <f>RESIDUOS!AP41</f>
        <v>0</v>
      </c>
      <c r="I58" s="538">
        <f>RESIDUOS!AV41</f>
        <v>0</v>
      </c>
      <c r="J58" s="538">
        <f>RESIDUOS!BC41</f>
        <v>0</v>
      </c>
      <c r="K58" s="538">
        <f>RESIDUOS!BF41</f>
        <v>0</v>
      </c>
      <c r="L58" s="1031">
        <f>IFERROR(K58/$L$64,0)</f>
        <v>0</v>
      </c>
      <c r="M58" s="2508"/>
      <c r="N58" s="1017"/>
      <c r="O58" s="1020"/>
      <c r="P58" s="1020"/>
      <c r="Q58" s="1010"/>
      <c r="R58" s="1010"/>
      <c r="S58" s="1020"/>
      <c r="T58" s="1008"/>
      <c r="U58" s="1009"/>
      <c r="V58" s="1010"/>
    </row>
    <row r="59" spans="1:60" ht="23.25" customHeight="1" x14ac:dyDescent="0.25">
      <c r="B59" s="2499"/>
      <c r="C59" s="2490"/>
      <c r="D59" s="2509" t="s">
        <v>1176</v>
      </c>
      <c r="E59" s="2509"/>
      <c r="F59" s="562">
        <f>RESIDUOS!AB43</f>
        <v>0</v>
      </c>
      <c r="G59" s="562">
        <f>RESIDUOS!AI43</f>
        <v>0</v>
      </c>
      <c r="H59" s="562">
        <f>RESIDUOS!AP43</f>
        <v>0</v>
      </c>
      <c r="I59" s="562">
        <f>RESIDUOS!AV43</f>
        <v>0</v>
      </c>
      <c r="J59" s="562">
        <f>RESIDUOS!BC43</f>
        <v>0</v>
      </c>
      <c r="K59" s="562">
        <f>RESIDUOS!BF43</f>
        <v>0</v>
      </c>
      <c r="L59" s="1051">
        <f>IFERROR(K59/$K$64,0)</f>
        <v>0</v>
      </c>
      <c r="M59" s="2508"/>
      <c r="N59" s="1017"/>
      <c r="O59" s="2505"/>
      <c r="P59" s="2505"/>
      <c r="Q59" s="2506"/>
      <c r="R59" s="2506"/>
      <c r="S59" s="1020"/>
      <c r="T59" s="1011"/>
      <c r="U59" s="1012"/>
      <c r="V59" s="49"/>
    </row>
    <row r="60" spans="1:60" ht="23.25" customHeight="1" x14ac:dyDescent="0.25">
      <c r="B60" s="2499"/>
      <c r="C60" s="2490">
        <v>3</v>
      </c>
      <c r="D60" s="2501" t="s">
        <v>2073</v>
      </c>
      <c r="E60" s="2502"/>
      <c r="F60" s="538">
        <f>RESIDUOS!AB61</f>
        <v>0</v>
      </c>
      <c r="G60" s="538">
        <f>RESIDUOS!AI61</f>
        <v>7.2350390429333329</v>
      </c>
      <c r="H60" s="538">
        <f>RESIDUOS!AP61</f>
        <v>0</v>
      </c>
      <c r="I60" s="538">
        <f>RESIDUOS!AV61</f>
        <v>0</v>
      </c>
      <c r="J60" s="538">
        <f>RESIDUOS!BC61</f>
        <v>0</v>
      </c>
      <c r="K60" s="538">
        <f>RESIDUOS!BF61</f>
        <v>7.2350390429333329</v>
      </c>
      <c r="L60" s="1031">
        <f>IFERROR(K60/$L$64,0)</f>
        <v>7.2350390429333329</v>
      </c>
      <c r="M60" s="2508"/>
      <c r="N60" s="1017"/>
      <c r="O60" s="1020"/>
      <c r="P60" s="1020"/>
      <c r="Q60" s="1010"/>
      <c r="R60" s="1010"/>
      <c r="S60" s="1020"/>
      <c r="T60" s="1008"/>
      <c r="U60" s="1009"/>
      <c r="V60" s="1010"/>
    </row>
    <row r="61" spans="1:60" ht="23.25" customHeight="1" x14ac:dyDescent="0.25">
      <c r="B61" s="2499"/>
      <c r="C61" s="2490"/>
      <c r="D61" s="2578" t="s">
        <v>2074</v>
      </c>
      <c r="E61" s="2579"/>
      <c r="F61" s="538">
        <f>RESIDUOS!AB74</f>
        <v>0</v>
      </c>
      <c r="G61" s="538">
        <f>RESIDUOS!AI74</f>
        <v>15.014542509469438</v>
      </c>
      <c r="H61" s="538">
        <f>RESIDUOS!AP74</f>
        <v>0</v>
      </c>
      <c r="I61" s="538">
        <f>RESIDUOS!AV74</f>
        <v>0</v>
      </c>
      <c r="J61" s="538">
        <f>RESIDUOS!BC74</f>
        <v>0</v>
      </c>
      <c r="K61" s="538">
        <f>RESIDUOS!BF74</f>
        <v>15.014542509469438</v>
      </c>
      <c r="L61" s="1031">
        <f>IFERROR(K61/$L$64,0)</f>
        <v>15.014542509469438</v>
      </c>
      <c r="M61" s="2508"/>
      <c r="N61" s="1017"/>
      <c r="O61" s="1020"/>
      <c r="P61" s="1020"/>
      <c r="Q61" s="1010"/>
      <c r="R61" s="1010"/>
      <c r="S61" s="1020"/>
      <c r="T61" s="1008"/>
      <c r="U61" s="1009"/>
      <c r="V61" s="1010"/>
    </row>
    <row r="62" spans="1:60" ht="23.25" customHeight="1" x14ac:dyDescent="0.25">
      <c r="B62" s="2499"/>
      <c r="C62" s="2490"/>
      <c r="D62" s="2509" t="s">
        <v>1188</v>
      </c>
      <c r="E62" s="2509"/>
      <c r="F62" s="562">
        <f>RESIDUOS!AB76</f>
        <v>0</v>
      </c>
      <c r="G62" s="562">
        <f>RESIDUOS!AI76</f>
        <v>22.24958155240277</v>
      </c>
      <c r="H62" s="562">
        <f>RESIDUOS!AP76</f>
        <v>0</v>
      </c>
      <c r="I62" s="562">
        <f>RESIDUOS!AV76</f>
        <v>0</v>
      </c>
      <c r="J62" s="562">
        <f>RESIDUOS!BC76</f>
        <v>0</v>
      </c>
      <c r="K62" s="562">
        <f>RESIDUOS!BF76</f>
        <v>22.24958155240277</v>
      </c>
      <c r="L62" s="1051">
        <f>IFERROR(K62/$K$64,0)</f>
        <v>6.0752674386331832E-4</v>
      </c>
      <c r="M62" s="2508"/>
      <c r="N62" s="1017"/>
      <c r="O62" s="1020"/>
      <c r="P62" s="1020"/>
      <c r="Q62" s="1010"/>
      <c r="R62" s="1010"/>
      <c r="S62" s="1020"/>
      <c r="T62" s="1008"/>
      <c r="U62" s="1009"/>
      <c r="V62" s="1010"/>
    </row>
    <row r="63" spans="1:60" ht="24.95" customHeight="1" x14ac:dyDescent="0.25">
      <c r="B63" s="2558" t="s">
        <v>2075</v>
      </c>
      <c r="C63" s="2559"/>
      <c r="D63" s="2559"/>
      <c r="E63" s="2559"/>
      <c r="F63" s="561">
        <f>RESIDUOS!AB78</f>
        <v>0</v>
      </c>
      <c r="G63" s="561">
        <f>RESIDUOS!AI78</f>
        <v>22.24958155240277</v>
      </c>
      <c r="H63" s="561">
        <f>RESIDUOS!AP78</f>
        <v>0</v>
      </c>
      <c r="I63" s="561">
        <f>RESIDUOS!AV78</f>
        <v>0</v>
      </c>
      <c r="J63" s="561">
        <f>RESIDUOS!BC78</f>
        <v>0</v>
      </c>
      <c r="K63" s="561">
        <f>RESIDUOS!BF78</f>
        <v>22.24958155240277</v>
      </c>
      <c r="L63" s="1052">
        <f>IFERROR(K63/$K$64,0)</f>
        <v>6.0752674386331832E-4</v>
      </c>
      <c r="M63" s="2508"/>
      <c r="N63" s="1017"/>
      <c r="O63" s="2505"/>
      <c r="P63" s="2505"/>
      <c r="Q63" s="2512"/>
      <c r="R63" s="2512"/>
      <c r="S63" s="1020"/>
    </row>
    <row r="64" spans="1:60" ht="24.95" customHeight="1" thickBot="1" x14ac:dyDescent="0.3">
      <c r="B64" s="2560" t="s">
        <v>1320</v>
      </c>
      <c r="C64" s="2561"/>
      <c r="D64" s="2561"/>
      <c r="E64" s="2561"/>
      <c r="F64" s="1078">
        <f>F19+F26+F36+F44+F55+F63</f>
        <v>7114.8057825771912</v>
      </c>
      <c r="G64" s="1078">
        <f t="shared" ref="G64:L64" si="5">G19+G26+G36+G44+G55+G63+G73</f>
        <v>219.91632548744337</v>
      </c>
      <c r="H64" s="1078">
        <f t="shared" si="5"/>
        <v>38.491235459370294</v>
      </c>
      <c r="I64" s="1078">
        <f t="shared" si="5"/>
        <v>29250</v>
      </c>
      <c r="J64" s="1078">
        <f t="shared" si="5"/>
        <v>0</v>
      </c>
      <c r="K64" s="1078">
        <f t="shared" si="5"/>
        <v>36623.213343524003</v>
      </c>
      <c r="L64" s="1079">
        <f t="shared" si="5"/>
        <v>1</v>
      </c>
      <c r="M64" s="1017"/>
      <c r="N64" s="1017"/>
      <c r="O64" s="1020"/>
      <c r="P64" s="1020"/>
      <c r="Q64" s="49"/>
      <c r="R64" s="49"/>
      <c r="S64" s="1020"/>
    </row>
    <row r="65" spans="1:60" s="121" customFormat="1" ht="69" customHeight="1" x14ac:dyDescent="0.25">
      <c r="A65" s="889"/>
      <c r="B65" s="968" t="s">
        <v>2078</v>
      </c>
      <c r="C65" s="971" t="s">
        <v>174</v>
      </c>
      <c r="D65" s="2541" t="s">
        <v>1174</v>
      </c>
      <c r="E65" s="2541"/>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25">
      <c r="B66" s="2513" t="s">
        <v>1679</v>
      </c>
      <c r="C66" s="2490">
        <v>1</v>
      </c>
      <c r="D66" s="2542" t="s">
        <v>1314</v>
      </c>
      <c r="E66" s="2543"/>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25">
      <c r="B67" s="2513"/>
      <c r="C67" s="2490"/>
      <c r="D67" s="2542" t="s">
        <v>1315</v>
      </c>
      <c r="E67" s="2543"/>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25">
      <c r="B68" s="2513"/>
      <c r="C68" s="2490"/>
      <c r="D68" s="2542" t="s">
        <v>1316</v>
      </c>
      <c r="E68" s="2543"/>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25">
      <c r="B69" s="2513"/>
      <c r="C69" s="2490"/>
      <c r="D69" s="2542" t="s">
        <v>1264</v>
      </c>
      <c r="E69" s="2543"/>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25">
      <c r="B70" s="2513"/>
      <c r="C70" s="2490"/>
      <c r="D70" s="2542" t="s">
        <v>1317</v>
      </c>
      <c r="E70" s="2543"/>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25">
      <c r="B71" s="2513"/>
      <c r="C71" s="2490"/>
      <c r="D71" s="2542" t="s">
        <v>1318</v>
      </c>
      <c r="E71" s="2543"/>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25">
      <c r="B72" s="2513"/>
      <c r="C72" s="2490"/>
      <c r="D72" s="2562" t="s">
        <v>2077</v>
      </c>
      <c r="E72" s="2562"/>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5" customHeight="1" thickBot="1" x14ac:dyDescent="0.3">
      <c r="B73" s="2552" t="s">
        <v>2076</v>
      </c>
      <c r="C73" s="2553"/>
      <c r="D73" s="2553"/>
      <c r="E73" s="2553"/>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25">
      <c r="A74" s="889"/>
      <c r="B74" s="965" t="s">
        <v>2078</v>
      </c>
      <c r="C74" s="972" t="s">
        <v>174</v>
      </c>
      <c r="D74" s="2510" t="s">
        <v>1174</v>
      </c>
      <c r="E74" s="2510"/>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25">
      <c r="B75" s="2554" t="s">
        <v>1680</v>
      </c>
      <c r="C75" s="2490">
        <v>1</v>
      </c>
      <c r="D75" s="2493" t="s">
        <v>1397</v>
      </c>
      <c r="E75" s="970" t="s">
        <v>1681</v>
      </c>
      <c r="F75" s="538">
        <f>'TIERRAS PERMANENTES'!H24</f>
        <v>-642.38139239999998</v>
      </c>
      <c r="G75" s="1825">
        <v>0</v>
      </c>
      <c r="H75" s="1825">
        <v>0</v>
      </c>
      <c r="I75" s="1825">
        <v>0</v>
      </c>
      <c r="J75" s="1825">
        <v>0</v>
      </c>
      <c r="K75" s="538">
        <f t="shared" ref="K75:K83" si="9">SUM(F75:J75)</f>
        <v>-642.38139239999998</v>
      </c>
      <c r="L75" s="1057">
        <f t="shared" ref="L75:L83" si="10">IFERROR(K75/$K$83,0)</f>
        <v>0.18232360682522306</v>
      </c>
      <c r="M75" s="1017"/>
      <c r="N75" s="1017"/>
      <c r="O75" s="1020"/>
      <c r="P75" s="1020"/>
      <c r="Q75" s="49"/>
      <c r="R75" s="49"/>
      <c r="S75" s="1020"/>
    </row>
    <row r="76" spans="1:60" ht="27" customHeight="1" x14ac:dyDescent="0.25">
      <c r="B76" s="2554"/>
      <c r="C76" s="2490"/>
      <c r="D76" s="2493"/>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25">
      <c r="B77" s="2554"/>
      <c r="C77" s="2490"/>
      <c r="D77" s="2493"/>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25">
      <c r="B78" s="2554"/>
      <c r="C78" s="2490"/>
      <c r="D78" s="2493"/>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25">
      <c r="B79" s="2554"/>
      <c r="C79" s="2490"/>
      <c r="D79" s="2493" t="s">
        <v>1398</v>
      </c>
      <c r="E79" s="611" t="s">
        <v>1686</v>
      </c>
      <c r="F79" s="538">
        <f>'TIERRAS PERMANENTES'!H62</f>
        <v>-1440.4610273088272</v>
      </c>
      <c r="G79" s="1825">
        <v>0</v>
      </c>
      <c r="H79" s="1825">
        <v>0</v>
      </c>
      <c r="I79" s="1825">
        <v>0</v>
      </c>
      <c r="J79" s="1825">
        <v>0</v>
      </c>
      <c r="K79" s="538">
        <f t="shared" si="9"/>
        <v>-1440.4610273088272</v>
      </c>
      <c r="L79" s="1057">
        <f t="shared" si="10"/>
        <v>0.40883819658738846</v>
      </c>
      <c r="M79" s="1017"/>
      <c r="N79" s="1017"/>
      <c r="O79" s="1020"/>
      <c r="P79" s="1020"/>
      <c r="Q79" s="49"/>
      <c r="R79" s="49"/>
      <c r="S79" s="1020"/>
    </row>
    <row r="80" spans="1:60" ht="27" customHeight="1" x14ac:dyDescent="0.25">
      <c r="B80" s="2554"/>
      <c r="C80" s="2490"/>
      <c r="D80" s="2493"/>
      <c r="E80" s="611" t="s">
        <v>1685</v>
      </c>
      <c r="F80" s="538">
        <f>'TIERRAS PERMANENTES'!H69</f>
        <v>-1440.4610273088272</v>
      </c>
      <c r="G80" s="1825">
        <v>0</v>
      </c>
      <c r="H80" s="1825">
        <v>0</v>
      </c>
      <c r="I80" s="1825">
        <v>0</v>
      </c>
      <c r="J80" s="1825">
        <v>0</v>
      </c>
      <c r="K80" s="538">
        <f t="shared" si="9"/>
        <v>-1440.4610273088272</v>
      </c>
      <c r="L80" s="1057">
        <f t="shared" si="10"/>
        <v>0.40883819658738846</v>
      </c>
      <c r="M80" s="1017"/>
      <c r="N80" s="1017"/>
      <c r="O80" s="1020"/>
      <c r="P80" s="1020"/>
      <c r="Q80" s="49"/>
      <c r="R80" s="49"/>
      <c r="S80" s="1020"/>
    </row>
    <row r="81" spans="1:60" ht="27" customHeight="1" x14ac:dyDescent="0.25">
      <c r="B81" s="2554"/>
      <c r="C81" s="2490"/>
      <c r="D81" s="2550" t="s">
        <v>1688</v>
      </c>
      <c r="E81" s="2551"/>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25">
      <c r="B82" s="2554"/>
      <c r="C82" s="2490"/>
      <c r="D82" s="2555" t="s">
        <v>2080</v>
      </c>
      <c r="E82" s="2555"/>
      <c r="F82" s="566">
        <f>'TIERRAS PERMANENTES'!H80</f>
        <v>-3523.3034470176544</v>
      </c>
      <c r="G82" s="1826">
        <v>0</v>
      </c>
      <c r="H82" s="1826">
        <v>0</v>
      </c>
      <c r="I82" s="1826">
        <v>0</v>
      </c>
      <c r="J82" s="1826">
        <v>0</v>
      </c>
      <c r="K82" s="566">
        <f t="shared" si="9"/>
        <v>-3523.3034470176544</v>
      </c>
      <c r="L82" s="1058">
        <f t="shared" si="10"/>
        <v>1</v>
      </c>
      <c r="M82" s="1017"/>
      <c r="N82" s="1017"/>
      <c r="O82" s="1020"/>
      <c r="P82" s="1020"/>
      <c r="Q82" s="49"/>
      <c r="R82" s="49"/>
      <c r="S82" s="1020"/>
      <c r="T82" s="1011"/>
      <c r="U82" s="1012"/>
      <c r="V82" s="49"/>
    </row>
    <row r="83" spans="1:60" s="121" customFormat="1" ht="27" customHeight="1" x14ac:dyDescent="0.25">
      <c r="A83" s="889"/>
      <c r="B83" s="2556" t="s">
        <v>2079</v>
      </c>
      <c r="C83" s="2557"/>
      <c r="D83" s="2557"/>
      <c r="E83" s="2557"/>
      <c r="F83" s="565">
        <f>F82</f>
        <v>-3523.3034470176544</v>
      </c>
      <c r="G83" s="1827">
        <v>0</v>
      </c>
      <c r="H83" s="1827">
        <v>0</v>
      </c>
      <c r="I83" s="1827">
        <v>0</v>
      </c>
      <c r="J83" s="1827">
        <v>0</v>
      </c>
      <c r="K83" s="565">
        <f t="shared" si="9"/>
        <v>-3523.3034470176544</v>
      </c>
      <c r="L83" s="1059">
        <f t="shared" si="10"/>
        <v>1</v>
      </c>
      <c r="M83" s="2511"/>
      <c r="N83" s="2511"/>
      <c r="O83" s="2511"/>
      <c r="P83" s="2511"/>
      <c r="Q83" s="2511"/>
      <c r="R83" s="2511"/>
      <c r="S83" s="2511"/>
      <c r="T83" s="2511"/>
      <c r="U83" s="2511"/>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50000000000003" customHeight="1" thickBot="1" x14ac:dyDescent="0.3">
      <c r="B84" s="2580" t="s">
        <v>1689</v>
      </c>
      <c r="C84" s="2581"/>
      <c r="D84" s="2581"/>
      <c r="E84" s="2581"/>
      <c r="F84" s="1089">
        <f>F83+F73</f>
        <v>-3523.3034470176544</v>
      </c>
      <c r="G84" s="1089">
        <f t="shared" ref="G84:L84" si="11">G83</f>
        <v>0</v>
      </c>
      <c r="H84" s="1089">
        <f t="shared" si="11"/>
        <v>0</v>
      </c>
      <c r="I84" s="1089">
        <f t="shared" si="11"/>
        <v>0</v>
      </c>
      <c r="J84" s="1089">
        <f t="shared" si="11"/>
        <v>0</v>
      </c>
      <c r="K84" s="1089">
        <f t="shared" si="11"/>
        <v>-3523.3034470176544</v>
      </c>
      <c r="L84" s="1090">
        <f t="shared" si="11"/>
        <v>1</v>
      </c>
      <c r="M84" s="2511"/>
      <c r="N84" s="2511"/>
      <c r="O84" s="2511"/>
      <c r="P84" s="2511"/>
      <c r="Q84" s="2511"/>
      <c r="R84" s="2511"/>
      <c r="S84" s="2511"/>
      <c r="T84" s="2511"/>
      <c r="U84" s="2511"/>
      <c r="V84" s="1016"/>
    </row>
    <row r="85" spans="1:60" ht="52.5" customHeight="1" thickBot="1" x14ac:dyDescent="0.3">
      <c r="B85" s="2560" t="s">
        <v>1321</v>
      </c>
      <c r="C85" s="2561"/>
      <c r="D85" s="2561"/>
      <c r="E85" s="2561"/>
      <c r="F85" s="1078">
        <f>F64+F84</f>
        <v>3591.5023355595367</v>
      </c>
      <c r="G85" s="1078">
        <f>G64-G84</f>
        <v>219.91632548744337</v>
      </c>
      <c r="H85" s="1078">
        <f>H64-H84</f>
        <v>38.491235459370294</v>
      </c>
      <c r="I85" s="1078">
        <f>I64-I84</f>
        <v>29250</v>
      </c>
      <c r="J85" s="1078">
        <f>J64-J84</f>
        <v>0</v>
      </c>
      <c r="K85" s="1078">
        <f>K64+K84</f>
        <v>33099.909896506346</v>
      </c>
      <c r="L85" s="1079" t="s">
        <v>1322</v>
      </c>
      <c r="M85" s="2511"/>
      <c r="N85" s="2511"/>
      <c r="O85" s="2511"/>
      <c r="P85" s="2511"/>
      <c r="Q85" s="2511"/>
      <c r="R85" s="2511"/>
      <c r="S85" s="2511"/>
      <c r="T85" s="2511"/>
      <c r="U85" s="2511"/>
      <c r="V85" s="1016"/>
    </row>
    <row r="86" spans="1:60" s="535" customFormat="1" ht="15.75" customHeight="1" x14ac:dyDescent="0.25">
      <c r="L86" s="1007"/>
      <c r="M86" s="2511"/>
      <c r="N86" s="2511"/>
      <c r="O86" s="2511"/>
      <c r="P86" s="2511"/>
      <c r="Q86" s="2511"/>
      <c r="R86" s="2511"/>
      <c r="S86" s="2511"/>
      <c r="T86" s="2511"/>
      <c r="U86" s="2511"/>
      <c r="V86" s="2511"/>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25">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25">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
      <c r="B90" s="2563" t="s">
        <v>1325</v>
      </c>
      <c r="C90" s="2564"/>
      <c r="D90" s="2564"/>
      <c r="E90" s="2565"/>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
      <c r="B91" s="2568" t="s">
        <v>1298</v>
      </c>
      <c r="C91" s="2569"/>
      <c r="D91" s="2569"/>
      <c r="E91" s="1080" t="s">
        <v>1299</v>
      </c>
      <c r="F91" s="2582"/>
      <c r="G91" s="2582"/>
      <c r="H91" s="535"/>
      <c r="I91" s="535"/>
      <c r="J91" s="535"/>
      <c r="K91" s="535"/>
      <c r="L91" s="1007"/>
      <c r="M91" s="1015"/>
      <c r="N91" s="1015"/>
      <c r="O91" s="1015"/>
      <c r="P91" s="1015"/>
      <c r="Q91" s="1015"/>
      <c r="R91" s="1015"/>
      <c r="S91" s="1015"/>
      <c r="T91" s="1015"/>
      <c r="U91" s="1015"/>
      <c r="V91" s="1015"/>
    </row>
    <row r="92" spans="1:60" ht="24.75" customHeight="1" x14ac:dyDescent="0.4">
      <c r="B92" s="2566" t="s">
        <v>1280</v>
      </c>
      <c r="C92" s="2567"/>
      <c r="D92" s="2567"/>
      <c r="E92" s="1027">
        <f>RESIDENCIAL!AE65</f>
        <v>0</v>
      </c>
      <c r="F92" s="2483"/>
      <c r="G92" s="2483"/>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4">
      <c r="B93" s="2570" t="s">
        <v>1294</v>
      </c>
      <c r="C93" s="2571"/>
      <c r="D93" s="2571"/>
      <c r="E93" s="1028">
        <f>INSTITUCIONAL!AE64</f>
        <v>0</v>
      </c>
      <c r="F93" s="2483"/>
      <c r="G93" s="2483"/>
      <c r="H93" s="911">
        <f t="shared" si="12"/>
        <v>0</v>
      </c>
      <c r="I93" s="535"/>
      <c r="J93" s="535"/>
      <c r="K93" s="535"/>
      <c r="L93" s="1007"/>
      <c r="M93" s="1015"/>
      <c r="N93" s="1015"/>
      <c r="O93" s="1015"/>
      <c r="P93" s="1015"/>
      <c r="Q93" s="1015"/>
      <c r="R93" s="1015"/>
      <c r="S93" s="1015"/>
      <c r="T93" s="1015"/>
      <c r="U93" s="1015"/>
      <c r="V93" s="1015"/>
    </row>
    <row r="94" spans="1:60" ht="24.75" customHeight="1" x14ac:dyDescent="0.4">
      <c r="B94" s="2570" t="s">
        <v>1295</v>
      </c>
      <c r="C94" s="2571"/>
      <c r="D94" s="2571"/>
      <c r="E94" s="1028">
        <f>TRANSPORTE!AE77</f>
        <v>0</v>
      </c>
      <c r="F94" s="2483"/>
      <c r="G94" s="2483"/>
      <c r="H94" s="911">
        <f t="shared" si="12"/>
        <v>0</v>
      </c>
      <c r="I94" s="535"/>
      <c r="J94" s="535"/>
      <c r="K94" s="535"/>
      <c r="L94" s="1007"/>
      <c r="M94" s="1015"/>
      <c r="N94" s="1015"/>
      <c r="O94" s="1015"/>
      <c r="P94" s="1015"/>
      <c r="Q94" s="1015"/>
      <c r="R94" s="1015"/>
      <c r="S94" s="1015"/>
      <c r="T94" s="1015"/>
      <c r="U94" s="1015"/>
      <c r="V94" s="1015"/>
    </row>
    <row r="95" spans="1:60" ht="24.75" customHeight="1" x14ac:dyDescent="0.4">
      <c r="B95" s="2570" t="s">
        <v>1296</v>
      </c>
      <c r="C95" s="2571"/>
      <c r="D95" s="2571"/>
      <c r="E95" s="1028">
        <f>INDUSTRIA!AE81</f>
        <v>0</v>
      </c>
      <c r="F95" s="2483"/>
      <c r="G95" s="2483"/>
      <c r="H95" s="911">
        <f t="shared" si="12"/>
        <v>0</v>
      </c>
      <c r="I95" s="535"/>
      <c r="J95" s="535"/>
      <c r="K95" s="535"/>
      <c r="L95" s="1007"/>
      <c r="M95" s="1015"/>
      <c r="N95" s="1015"/>
      <c r="O95" s="1015"/>
      <c r="P95" s="1015"/>
      <c r="Q95" s="1015"/>
      <c r="R95" s="1015"/>
      <c r="S95" s="1015"/>
      <c r="T95" s="1015"/>
      <c r="U95" s="1015"/>
      <c r="V95" s="1015"/>
    </row>
    <row r="96" spans="1:60" ht="24.75" customHeight="1" x14ac:dyDescent="0.4">
      <c r="B96" s="2570" t="s">
        <v>1297</v>
      </c>
      <c r="C96" s="2571"/>
      <c r="D96" s="2571"/>
      <c r="E96" s="1028">
        <f>AGROPECUARIO!AE107</f>
        <v>0</v>
      </c>
      <c r="F96" s="2483"/>
      <c r="G96" s="2483"/>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45">
      <c r="B97" s="2572" t="s">
        <v>1187</v>
      </c>
      <c r="C97" s="2573"/>
      <c r="D97" s="2573"/>
      <c r="E97" s="1029">
        <f>RESIDUOS!AE92</f>
        <v>0</v>
      </c>
      <c r="F97" s="2483"/>
      <c r="G97" s="2483"/>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
      <c r="B98" s="2574" t="s">
        <v>40</v>
      </c>
      <c r="C98" s="2575"/>
      <c r="D98" s="2575"/>
      <c r="E98" s="1081">
        <f>SUM(E92:E97)</f>
        <v>0</v>
      </c>
      <c r="F98" s="2576"/>
      <c r="G98" s="2576"/>
      <c r="H98" s="535"/>
      <c r="I98" s="535"/>
      <c r="J98" s="535"/>
      <c r="K98" s="535"/>
      <c r="L98" s="1007"/>
      <c r="M98" s="1015"/>
      <c r="N98" s="1015"/>
      <c r="O98" s="1015"/>
      <c r="P98" s="1015"/>
      <c r="Q98" s="1015"/>
      <c r="R98" s="1015"/>
      <c r="S98" s="1015"/>
      <c r="T98" s="1015"/>
      <c r="U98" s="1015"/>
      <c r="V98" s="1015"/>
    </row>
    <row r="99" spans="1:60" s="535" customFormat="1" ht="15.75" customHeight="1" x14ac:dyDescent="0.25">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25">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25">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25">
      <c r="L102" s="1007"/>
      <c r="M102" s="1015"/>
      <c r="N102" s="1015"/>
      <c r="O102" s="2511"/>
      <c r="P102" s="2511"/>
      <c r="Q102" s="2511"/>
      <c r="R102" s="2511"/>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
      <c r="L103" s="1007"/>
      <c r="M103" s="2508"/>
      <c r="N103" s="1017"/>
      <c r="O103" s="2505"/>
      <c r="P103" s="2505"/>
      <c r="Q103" s="2506"/>
      <c r="R103" s="2506"/>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25">
      <c r="A104" s="889"/>
      <c r="B104" s="2503" t="s">
        <v>1815</v>
      </c>
      <c r="C104" s="2504"/>
      <c r="D104" s="2504"/>
      <c r="E104" s="2504"/>
      <c r="F104" s="2504"/>
      <c r="G104" s="2504"/>
      <c r="H104" s="2504"/>
      <c r="I104" s="2504"/>
      <c r="J104" s="2504"/>
      <c r="K104" s="2504"/>
      <c r="L104" s="2504"/>
      <c r="M104" s="2508"/>
      <c r="N104" s="1017"/>
      <c r="O104" s="2505"/>
      <c r="P104" s="2505"/>
      <c r="Q104" s="2506"/>
      <c r="R104" s="2506"/>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25">
      <c r="A105" s="889"/>
      <c r="B105" s="2504"/>
      <c r="C105" s="2504"/>
      <c r="D105" s="2504"/>
      <c r="E105" s="2504"/>
      <c r="F105" s="2504"/>
      <c r="G105" s="2504"/>
      <c r="H105" s="2504"/>
      <c r="I105" s="2504"/>
      <c r="J105" s="2504"/>
      <c r="K105" s="2504"/>
      <c r="L105" s="2504"/>
      <c r="M105" s="2508"/>
      <c r="N105" s="1017"/>
      <c r="O105" s="2505"/>
      <c r="P105" s="2505"/>
      <c r="Q105" s="2506"/>
      <c r="R105" s="2506"/>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25">
      <c r="B106" s="2504"/>
      <c r="C106" s="2504"/>
      <c r="D106" s="2504"/>
      <c r="E106" s="2504"/>
      <c r="F106" s="2504"/>
      <c r="G106" s="2504"/>
      <c r="H106" s="2504"/>
      <c r="I106" s="2504"/>
      <c r="J106" s="2504"/>
      <c r="K106" s="2504"/>
      <c r="L106" s="2504"/>
      <c r="M106" s="1017"/>
      <c r="N106" s="1017"/>
      <c r="O106" s="2505"/>
      <c r="P106" s="2505"/>
      <c r="Q106" s="2577"/>
      <c r="R106" s="2577"/>
      <c r="S106" s="1020"/>
      <c r="T106" s="1020"/>
      <c r="U106" s="1020"/>
      <c r="V106" s="1010"/>
    </row>
    <row r="107" spans="1:60" ht="15" customHeight="1" x14ac:dyDescent="0.25">
      <c r="B107" s="2504"/>
      <c r="C107" s="2504"/>
      <c r="D107" s="2504"/>
      <c r="E107" s="2504"/>
      <c r="F107" s="2504"/>
      <c r="G107" s="2504"/>
      <c r="H107" s="2504"/>
      <c r="I107" s="2504"/>
      <c r="J107" s="2504"/>
      <c r="K107" s="2504"/>
      <c r="L107" s="2504"/>
      <c r="M107" s="2511"/>
      <c r="N107" s="2511"/>
      <c r="O107" s="2511"/>
      <c r="P107" s="2511"/>
      <c r="Q107" s="2511"/>
      <c r="R107" s="2511"/>
      <c r="S107" s="2511"/>
      <c r="T107" s="2511"/>
      <c r="U107" s="2511"/>
      <c r="V107" s="1016"/>
    </row>
    <row r="108" spans="1:60" x14ac:dyDescent="0.25">
      <c r="B108" s="2504"/>
      <c r="C108" s="2504"/>
      <c r="D108" s="2504"/>
      <c r="E108" s="2504"/>
      <c r="F108" s="2504"/>
      <c r="G108" s="2504"/>
      <c r="H108" s="2504"/>
      <c r="I108" s="2504"/>
      <c r="J108" s="2504"/>
      <c r="K108" s="2504"/>
      <c r="L108" s="2504"/>
      <c r="M108" s="2498"/>
      <c r="N108" s="2498"/>
      <c r="O108" s="2498"/>
      <c r="P108" s="2498"/>
      <c r="Q108" s="2498"/>
      <c r="R108" s="2498"/>
      <c r="S108" s="2498"/>
      <c r="T108" s="2498"/>
      <c r="U108" s="2498"/>
      <c r="V108" s="1019"/>
    </row>
    <row r="109" spans="1:60" x14ac:dyDescent="0.25">
      <c r="B109" s="2504"/>
      <c r="C109" s="2504"/>
      <c r="D109" s="2504"/>
      <c r="E109" s="2504"/>
      <c r="F109" s="2504"/>
      <c r="G109" s="2504"/>
      <c r="H109" s="2504"/>
      <c r="I109" s="2504"/>
      <c r="J109" s="2504"/>
      <c r="K109" s="2504"/>
      <c r="L109" s="2504"/>
      <c r="M109" s="2498"/>
      <c r="N109" s="2498"/>
      <c r="O109" s="2498"/>
      <c r="P109" s="2498"/>
      <c r="Q109" s="2498"/>
      <c r="R109" s="2498"/>
      <c r="S109" s="2498"/>
      <c r="T109" s="2498"/>
      <c r="U109" s="2498"/>
      <c r="V109" s="2498"/>
    </row>
    <row r="110" spans="1:60" x14ac:dyDescent="0.25">
      <c r="B110" s="2504"/>
      <c r="C110" s="2504"/>
      <c r="D110" s="2504"/>
      <c r="E110" s="2504"/>
      <c r="F110" s="2504"/>
      <c r="G110" s="2504"/>
      <c r="H110" s="2504"/>
      <c r="I110" s="2504"/>
      <c r="J110" s="2504"/>
      <c r="K110" s="2504"/>
      <c r="L110" s="2504"/>
      <c r="M110" s="2498"/>
      <c r="N110" s="2498"/>
      <c r="O110" s="2498"/>
      <c r="P110" s="2498"/>
      <c r="Q110" s="2498"/>
      <c r="R110" s="2498"/>
      <c r="S110" s="2498"/>
      <c r="T110" s="2498"/>
      <c r="U110" s="2498"/>
      <c r="V110" s="1019"/>
    </row>
    <row r="111" spans="1:60" x14ac:dyDescent="0.25">
      <c r="B111" s="2504"/>
      <c r="C111" s="2504"/>
      <c r="D111" s="2504"/>
      <c r="E111" s="2504"/>
      <c r="F111" s="2504"/>
      <c r="G111" s="2504"/>
      <c r="H111" s="2504"/>
      <c r="I111" s="2504"/>
      <c r="J111" s="2504"/>
      <c r="K111" s="2504"/>
      <c r="L111" s="2504"/>
      <c r="M111" s="2511"/>
      <c r="N111" s="1015"/>
      <c r="O111" s="2505"/>
      <c r="P111" s="2511"/>
      <c r="Q111" s="2511"/>
      <c r="R111" s="2511"/>
      <c r="S111" s="2511"/>
      <c r="T111" s="2520"/>
      <c r="U111" s="2520"/>
      <c r="V111" s="2511"/>
    </row>
    <row r="112" spans="1:60" x14ac:dyDescent="0.25">
      <c r="B112" s="2504"/>
      <c r="C112" s="2504"/>
      <c r="D112" s="2504"/>
      <c r="E112" s="2504"/>
      <c r="F112" s="2504"/>
      <c r="G112" s="2504"/>
      <c r="H112" s="2504"/>
      <c r="I112" s="2504"/>
      <c r="J112" s="2504"/>
      <c r="K112" s="2504"/>
      <c r="L112" s="2504"/>
      <c r="M112" s="2511"/>
      <c r="N112" s="1015"/>
      <c r="O112" s="2511"/>
      <c r="P112" s="2511"/>
      <c r="Q112" s="2511"/>
      <c r="R112" s="2511"/>
      <c r="S112" s="1015"/>
      <c r="T112" s="1015"/>
      <c r="U112" s="1015"/>
      <c r="V112" s="2511"/>
    </row>
    <row r="113" spans="2:60" s="535" customFormat="1" x14ac:dyDescent="0.25">
      <c r="L113" s="1007"/>
      <c r="M113" s="2508"/>
      <c r="N113" s="1017"/>
      <c r="O113" s="2505"/>
      <c r="P113" s="2505"/>
      <c r="Q113" s="2506"/>
      <c r="R113" s="2506"/>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25">
      <c r="B114" s="535"/>
      <c r="C114" s="535"/>
      <c r="D114" s="535"/>
      <c r="E114" s="535"/>
      <c r="F114" s="535"/>
      <c r="G114" s="535"/>
      <c r="H114" s="535"/>
      <c r="I114" s="535"/>
      <c r="J114" s="535"/>
      <c r="K114" s="535"/>
      <c r="L114" s="1007"/>
      <c r="M114" s="2508"/>
      <c r="N114" s="1017"/>
      <c r="O114" s="2505"/>
      <c r="P114" s="2505"/>
      <c r="Q114" s="2506"/>
      <c r="R114" s="2506"/>
      <c r="S114" s="1020"/>
      <c r="T114" s="1010"/>
      <c r="U114" s="1020"/>
      <c r="V114" s="1010"/>
      <c r="W114" s="100"/>
      <c r="X114" s="100"/>
      <c r="Y114" s="2511"/>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25">
      <c r="B115" s="535"/>
      <c r="C115" s="535"/>
      <c r="D115" s="535"/>
      <c r="E115" s="535"/>
      <c r="F115" s="535"/>
      <c r="G115" s="535"/>
      <c r="H115" s="535"/>
      <c r="I115" s="535"/>
      <c r="J115" s="535"/>
      <c r="K115" s="535"/>
      <c r="L115" s="1007"/>
      <c r="M115" s="2508"/>
      <c r="N115" s="1017"/>
      <c r="O115" s="2505"/>
      <c r="P115" s="2505"/>
      <c r="Q115" s="2506"/>
      <c r="R115" s="2506"/>
      <c r="S115" s="1020"/>
      <c r="T115" s="1010"/>
      <c r="U115" s="1020"/>
      <c r="V115" s="1010"/>
      <c r="W115" s="100"/>
      <c r="X115" s="100"/>
      <c r="Y115" s="2511"/>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25">
      <c r="B116" s="535"/>
      <c r="C116" s="535"/>
      <c r="D116" s="535"/>
      <c r="E116" s="535"/>
      <c r="F116" s="535"/>
      <c r="G116" s="535"/>
      <c r="H116" s="535"/>
      <c r="I116" s="535"/>
      <c r="J116" s="535"/>
      <c r="K116" s="535"/>
      <c r="L116" s="1007"/>
      <c r="M116" s="2498"/>
      <c r="N116" s="2498"/>
      <c r="O116" s="2498"/>
      <c r="P116" s="2498"/>
      <c r="Q116" s="2498"/>
      <c r="R116" s="2498"/>
      <c r="S116" s="2498"/>
      <c r="T116" s="2498"/>
      <c r="U116" s="2498"/>
      <c r="V116" s="1019"/>
      <c r="W116" s="100"/>
      <c r="X116" s="100"/>
      <c r="Y116" s="2511"/>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25">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511"/>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25">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511"/>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25">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511"/>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25">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511"/>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25">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25">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25">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25">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25">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25">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25">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25">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25">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25">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25">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25">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25">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25">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25">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25">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25">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25">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25">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25">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25">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25">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25">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25">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25">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25">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25">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25">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25">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25">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25">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25">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25">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25">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25">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25">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25">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25">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25">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25">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25">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25">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25">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25">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25">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25">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25">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25">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25">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25">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25">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25">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25">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25">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25">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25">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25">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25">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25">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25">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25">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25">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25">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25">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25">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25">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25">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25">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25">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25">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25">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25">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25">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25">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25">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25">
      <c r="B196" s="535"/>
      <c r="C196" s="535"/>
      <c r="D196" s="535"/>
      <c r="E196" s="535"/>
      <c r="F196" s="535"/>
      <c r="G196" s="535"/>
      <c r="H196" s="535"/>
      <c r="I196" s="535"/>
      <c r="J196" s="535"/>
      <c r="K196" s="535"/>
      <c r="L196" s="1007"/>
      <c r="BI196" s="535"/>
      <c r="BJ196" s="535"/>
      <c r="BK196" s="535"/>
      <c r="BL196" s="535"/>
      <c r="BM196" s="535"/>
      <c r="BN196" s="535"/>
    </row>
    <row r="197" spans="1:66" x14ac:dyDescent="0.25">
      <c r="B197" s="535"/>
      <c r="C197" s="535"/>
      <c r="D197" s="535"/>
      <c r="E197" s="535"/>
      <c r="F197" s="535"/>
      <c r="G197" s="535"/>
      <c r="H197" s="535"/>
      <c r="I197" s="535"/>
      <c r="J197" s="535"/>
      <c r="K197" s="535"/>
      <c r="L197" s="1007"/>
      <c r="BI197" s="535"/>
      <c r="BJ197" s="535"/>
      <c r="BK197" s="535"/>
      <c r="BL197" s="535"/>
      <c r="BM197" s="535"/>
      <c r="BN197" s="535"/>
    </row>
    <row r="198" spans="1:66" x14ac:dyDescent="0.25">
      <c r="B198" s="535"/>
      <c r="C198" s="535"/>
      <c r="D198" s="535"/>
      <c r="E198" s="535"/>
      <c r="F198" s="535"/>
      <c r="G198" s="535"/>
      <c r="H198" s="535"/>
      <c r="I198" s="535"/>
      <c r="J198" s="535"/>
      <c r="K198" s="535"/>
      <c r="L198" s="1007"/>
      <c r="BI198" s="535"/>
      <c r="BJ198" s="535"/>
      <c r="BK198" s="535"/>
      <c r="BL198" s="535"/>
      <c r="BM198" s="535"/>
      <c r="BN198" s="535"/>
    </row>
    <row r="199" spans="1:66" x14ac:dyDescent="0.25">
      <c r="B199" s="535"/>
      <c r="C199" s="535"/>
      <c r="D199" s="535"/>
      <c r="E199" s="535"/>
      <c r="F199" s="535"/>
      <c r="G199" s="535"/>
      <c r="H199" s="535"/>
      <c r="I199" s="535"/>
      <c r="J199" s="535"/>
      <c r="K199" s="535"/>
      <c r="L199" s="1007"/>
      <c r="BI199" s="535"/>
      <c r="BJ199" s="535"/>
      <c r="BK199" s="535"/>
      <c r="BL199" s="535"/>
      <c r="BM199" s="535"/>
      <c r="BN199" s="535"/>
    </row>
    <row r="200" spans="1:66" x14ac:dyDescent="0.25">
      <c r="B200" s="535"/>
      <c r="C200" s="535"/>
      <c r="D200" s="535"/>
      <c r="E200" s="535"/>
      <c r="F200" s="535"/>
      <c r="G200" s="535"/>
      <c r="H200" s="535"/>
      <c r="I200" s="535"/>
      <c r="J200" s="535"/>
      <c r="K200" s="535"/>
      <c r="L200" s="1007"/>
      <c r="BI200" s="535"/>
      <c r="BJ200" s="535"/>
      <c r="BK200" s="535"/>
      <c r="BL200" s="535"/>
      <c r="BM200" s="535"/>
      <c r="BN200" s="535"/>
    </row>
    <row r="201" spans="1:66" x14ac:dyDescent="0.25">
      <c r="B201" s="535"/>
      <c r="C201" s="535"/>
      <c r="D201" s="535"/>
      <c r="E201" s="535"/>
      <c r="F201" s="535"/>
      <c r="G201" s="535"/>
      <c r="H201" s="535"/>
      <c r="I201" s="535"/>
      <c r="J201" s="535"/>
      <c r="K201" s="535"/>
      <c r="L201" s="1007"/>
      <c r="BI201" s="535"/>
      <c r="BJ201" s="535"/>
      <c r="BK201" s="535"/>
      <c r="BL201" s="535"/>
      <c r="BM201" s="535"/>
      <c r="BN201" s="535"/>
    </row>
    <row r="202" spans="1:66" x14ac:dyDescent="0.25">
      <c r="B202" s="535"/>
      <c r="C202" s="535"/>
      <c r="D202" s="535"/>
      <c r="E202" s="535"/>
      <c r="F202" s="535"/>
      <c r="G202" s="535"/>
      <c r="H202" s="535"/>
      <c r="I202" s="535"/>
      <c r="J202" s="535"/>
      <c r="K202" s="535"/>
      <c r="L202" s="1007"/>
      <c r="BI202" s="535"/>
      <c r="BJ202" s="535"/>
      <c r="BK202" s="535"/>
      <c r="BL202" s="535"/>
      <c r="BM202" s="535"/>
      <c r="BN202" s="535"/>
    </row>
    <row r="203" spans="1:66" x14ac:dyDescent="0.25">
      <c r="B203" s="535"/>
      <c r="C203" s="535"/>
      <c r="D203" s="535"/>
      <c r="E203" s="535"/>
      <c r="F203" s="535"/>
      <c r="G203" s="535"/>
      <c r="H203" s="535"/>
      <c r="I203" s="535"/>
      <c r="J203" s="535"/>
      <c r="K203" s="535"/>
      <c r="L203" s="1007"/>
      <c r="BI203" s="535"/>
      <c r="BJ203" s="535"/>
      <c r="BK203" s="535"/>
      <c r="BL203" s="535"/>
      <c r="BM203" s="535"/>
      <c r="BN203" s="535"/>
    </row>
    <row r="204" spans="1:66" x14ac:dyDescent="0.25">
      <c r="B204" s="535"/>
      <c r="C204" s="535"/>
      <c r="D204" s="535"/>
      <c r="E204" s="535"/>
      <c r="F204" s="535"/>
      <c r="G204" s="535"/>
      <c r="H204" s="535"/>
      <c r="I204" s="535"/>
      <c r="J204" s="535"/>
      <c r="K204" s="535"/>
      <c r="L204" s="1007"/>
      <c r="BI204" s="535"/>
      <c r="BJ204" s="535"/>
      <c r="BK204" s="535"/>
      <c r="BL204" s="535"/>
      <c r="BM204" s="535"/>
      <c r="BN204" s="535"/>
    </row>
    <row r="205" spans="1:66" x14ac:dyDescent="0.25">
      <c r="B205" s="535"/>
      <c r="C205" s="535"/>
      <c r="D205" s="535"/>
      <c r="E205" s="535"/>
      <c r="F205" s="535"/>
      <c r="G205" s="535"/>
      <c r="H205" s="535"/>
      <c r="I205" s="535"/>
      <c r="J205" s="535"/>
      <c r="K205" s="535"/>
      <c r="L205" s="1007"/>
      <c r="BI205" s="535"/>
      <c r="BJ205" s="535"/>
      <c r="BK205" s="535"/>
      <c r="BL205" s="535"/>
      <c r="BM205" s="535"/>
      <c r="BN205" s="535"/>
    </row>
    <row r="206" spans="1:66" x14ac:dyDescent="0.25">
      <c r="B206" s="535"/>
      <c r="C206" s="535"/>
      <c r="D206" s="535"/>
      <c r="E206" s="535"/>
      <c r="F206" s="535"/>
      <c r="G206" s="535"/>
      <c r="H206" s="535"/>
      <c r="I206" s="535"/>
      <c r="J206" s="535"/>
      <c r="K206" s="535"/>
      <c r="L206" s="1007"/>
      <c r="BI206" s="535"/>
      <c r="BJ206" s="535"/>
      <c r="BK206" s="535"/>
      <c r="BL206" s="535"/>
      <c r="BM206" s="535"/>
      <c r="BN206" s="535"/>
    </row>
    <row r="207" spans="1:66" x14ac:dyDescent="0.25">
      <c r="B207" s="535"/>
      <c r="C207" s="535"/>
      <c r="D207" s="535"/>
      <c r="E207" s="535"/>
      <c r="F207" s="535"/>
      <c r="G207" s="535"/>
      <c r="H207" s="535"/>
      <c r="I207" s="535"/>
      <c r="J207" s="535"/>
      <c r="K207" s="535"/>
      <c r="L207" s="1007"/>
      <c r="BI207" s="535"/>
      <c r="BJ207" s="535"/>
      <c r="BK207" s="535"/>
      <c r="BL207" s="535"/>
      <c r="BM207" s="535"/>
      <c r="BN207" s="535"/>
    </row>
    <row r="208" spans="1:66" x14ac:dyDescent="0.25">
      <c r="B208" s="535"/>
      <c r="C208" s="535"/>
      <c r="D208" s="535"/>
      <c r="E208" s="535"/>
      <c r="F208" s="535"/>
      <c r="G208" s="535"/>
      <c r="H208" s="535"/>
      <c r="I208" s="535"/>
      <c r="J208" s="535"/>
      <c r="K208" s="535"/>
      <c r="L208" s="1007"/>
      <c r="BI208" s="535"/>
      <c r="BJ208" s="535"/>
      <c r="BK208" s="535"/>
      <c r="BL208" s="535"/>
      <c r="BM208" s="535"/>
      <c r="BN208" s="535"/>
    </row>
    <row r="209" spans="2:66" x14ac:dyDescent="0.25">
      <c r="B209" s="535"/>
      <c r="C209" s="535"/>
      <c r="D209" s="535"/>
      <c r="E209" s="535"/>
      <c r="F209" s="535"/>
      <c r="G209" s="535"/>
      <c r="H209" s="535"/>
      <c r="I209" s="535"/>
      <c r="J209" s="535"/>
      <c r="K209" s="535"/>
      <c r="L209" s="1007"/>
      <c r="BI209" s="535"/>
      <c r="BJ209" s="535"/>
      <c r="BK209" s="535"/>
      <c r="BL209" s="535"/>
      <c r="BM209" s="535"/>
      <c r="BN209" s="535"/>
    </row>
    <row r="210" spans="2:66" x14ac:dyDescent="0.25">
      <c r="B210" s="535"/>
      <c r="C210" s="535"/>
      <c r="D210" s="535"/>
      <c r="E210" s="535"/>
      <c r="F210" s="535"/>
      <c r="G210" s="535"/>
      <c r="H210" s="535"/>
      <c r="I210" s="535"/>
      <c r="J210" s="535"/>
      <c r="K210" s="535"/>
      <c r="L210" s="1007"/>
      <c r="BI210" s="535"/>
      <c r="BJ210" s="535"/>
      <c r="BK210" s="535"/>
      <c r="BL210" s="535"/>
      <c r="BM210" s="535"/>
      <c r="BN210" s="535"/>
    </row>
    <row r="211" spans="2:66" x14ac:dyDescent="0.25">
      <c r="B211" s="535"/>
      <c r="C211" s="535"/>
      <c r="D211" s="535"/>
      <c r="E211" s="535"/>
      <c r="F211" s="535"/>
      <c r="G211" s="535"/>
      <c r="H211" s="535"/>
      <c r="I211" s="535"/>
      <c r="J211" s="535"/>
      <c r="K211" s="535"/>
      <c r="L211" s="1007"/>
      <c r="BI211" s="535"/>
      <c r="BJ211" s="535"/>
      <c r="BK211" s="535"/>
      <c r="BL211" s="535"/>
      <c r="BM211" s="535"/>
      <c r="BN211" s="535"/>
    </row>
    <row r="212" spans="2:66" x14ac:dyDescent="0.25">
      <c r="B212" s="535"/>
      <c r="C212" s="535"/>
      <c r="D212" s="535"/>
      <c r="E212" s="535"/>
      <c r="F212" s="535"/>
      <c r="G212" s="535"/>
      <c r="H212" s="535"/>
      <c r="I212" s="535"/>
      <c r="J212" s="535"/>
      <c r="K212" s="535"/>
      <c r="L212" s="1007"/>
      <c r="BI212" s="535"/>
      <c r="BJ212" s="535"/>
      <c r="BK212" s="535"/>
      <c r="BL212" s="535"/>
      <c r="BM212" s="535"/>
      <c r="BN212" s="535"/>
    </row>
    <row r="213" spans="2:66" x14ac:dyDescent="0.25">
      <c r="B213" s="535"/>
      <c r="C213" s="535"/>
      <c r="D213" s="535"/>
      <c r="E213" s="535"/>
      <c r="F213" s="535"/>
      <c r="G213" s="535"/>
      <c r="H213" s="535"/>
      <c r="I213" s="535"/>
      <c r="J213" s="535"/>
      <c r="K213" s="535"/>
      <c r="L213" s="1007"/>
      <c r="BI213" s="535"/>
      <c r="BJ213" s="535"/>
      <c r="BK213" s="535"/>
      <c r="BL213" s="535"/>
      <c r="BM213" s="535"/>
      <c r="BN213" s="535"/>
    </row>
    <row r="214" spans="2:66" x14ac:dyDescent="0.25">
      <c r="B214" s="535"/>
      <c r="C214" s="535"/>
      <c r="D214" s="535"/>
      <c r="E214" s="535"/>
      <c r="F214" s="535"/>
      <c r="G214" s="535"/>
      <c r="H214" s="535"/>
      <c r="I214" s="535"/>
      <c r="J214" s="535"/>
      <c r="K214" s="535"/>
      <c r="L214" s="1007"/>
      <c r="BI214" s="535"/>
      <c r="BJ214" s="535"/>
      <c r="BK214" s="535"/>
      <c r="BL214" s="535"/>
      <c r="BM214" s="535"/>
      <c r="BN214" s="535"/>
    </row>
    <row r="215" spans="2:66" x14ac:dyDescent="0.25">
      <c r="B215" s="535"/>
      <c r="C215" s="535"/>
      <c r="D215" s="535"/>
      <c r="E215" s="535"/>
      <c r="F215" s="535"/>
      <c r="G215" s="535"/>
      <c r="H215" s="535"/>
      <c r="I215" s="535"/>
      <c r="J215" s="535"/>
      <c r="K215" s="535"/>
      <c r="L215" s="1007"/>
      <c r="BI215" s="535"/>
      <c r="BJ215" s="535"/>
      <c r="BK215" s="535"/>
      <c r="BL215" s="535"/>
      <c r="BM215" s="535"/>
      <c r="BN215" s="535"/>
    </row>
    <row r="216" spans="2:66" x14ac:dyDescent="0.25">
      <c r="B216" s="535"/>
      <c r="C216" s="535"/>
      <c r="D216" s="535"/>
      <c r="E216" s="535"/>
      <c r="F216" s="535"/>
      <c r="G216" s="535"/>
      <c r="H216" s="535"/>
      <c r="I216" s="535"/>
      <c r="J216" s="535"/>
      <c r="K216" s="535"/>
      <c r="L216" s="1007"/>
      <c r="BI216" s="535"/>
      <c r="BJ216" s="535"/>
      <c r="BK216" s="535"/>
      <c r="BL216" s="535"/>
      <c r="BM216" s="535"/>
      <c r="BN216" s="535"/>
    </row>
    <row r="217" spans="2:66" x14ac:dyDescent="0.25">
      <c r="B217" s="535"/>
      <c r="C217" s="535"/>
      <c r="D217" s="535"/>
      <c r="E217" s="535"/>
      <c r="F217" s="535"/>
      <c r="G217" s="535"/>
      <c r="H217" s="535"/>
      <c r="I217" s="535"/>
      <c r="J217" s="535"/>
      <c r="K217" s="535"/>
      <c r="L217" s="1007"/>
      <c r="BI217" s="535"/>
      <c r="BJ217" s="535"/>
      <c r="BK217" s="535"/>
      <c r="BL217" s="535"/>
      <c r="BM217" s="535"/>
      <c r="BN217" s="535"/>
    </row>
    <row r="218" spans="2:66" x14ac:dyDescent="0.25">
      <c r="B218" s="535"/>
      <c r="C218" s="535"/>
      <c r="D218" s="535"/>
      <c r="E218" s="535"/>
      <c r="F218" s="535"/>
      <c r="G218" s="535"/>
      <c r="H218" s="535"/>
      <c r="I218" s="535"/>
      <c r="J218" s="535"/>
      <c r="K218" s="535"/>
      <c r="L218" s="1007"/>
      <c r="BI218" s="535"/>
      <c r="BJ218" s="535"/>
      <c r="BK218" s="535"/>
      <c r="BL218" s="535"/>
      <c r="BM218" s="535"/>
      <c r="BN218" s="535"/>
    </row>
    <row r="219" spans="2:66" x14ac:dyDescent="0.25">
      <c r="B219" s="535"/>
      <c r="C219" s="535"/>
      <c r="D219" s="535"/>
      <c r="E219" s="535"/>
      <c r="F219" s="535"/>
      <c r="G219" s="535"/>
      <c r="H219" s="535"/>
      <c r="I219" s="535"/>
      <c r="J219" s="535"/>
      <c r="K219" s="535"/>
      <c r="L219" s="1007"/>
      <c r="BI219" s="535"/>
      <c r="BJ219" s="535"/>
      <c r="BK219" s="535"/>
      <c r="BL219" s="535"/>
      <c r="BM219" s="535"/>
      <c r="BN219" s="535"/>
    </row>
    <row r="220" spans="2:66" x14ac:dyDescent="0.25">
      <c r="B220" s="535"/>
      <c r="C220" s="535"/>
      <c r="D220" s="535"/>
      <c r="E220" s="535"/>
      <c r="F220" s="535"/>
      <c r="G220" s="535"/>
      <c r="H220" s="535"/>
      <c r="I220" s="535"/>
      <c r="J220" s="535"/>
      <c r="K220" s="535"/>
      <c r="L220" s="1007"/>
      <c r="BI220" s="535"/>
      <c r="BJ220" s="535"/>
      <c r="BK220" s="535"/>
      <c r="BL220" s="535"/>
      <c r="BM220" s="535"/>
      <c r="BN220" s="535"/>
    </row>
    <row r="221" spans="2:66" x14ac:dyDescent="0.25">
      <c r="B221" s="535"/>
      <c r="C221" s="535"/>
      <c r="D221" s="535"/>
      <c r="E221" s="535"/>
      <c r="F221" s="535"/>
      <c r="G221" s="535"/>
      <c r="H221" s="535"/>
      <c r="I221" s="535"/>
      <c r="J221" s="535"/>
      <c r="K221" s="535"/>
      <c r="L221" s="1007"/>
      <c r="BI221" s="535"/>
      <c r="BJ221" s="535"/>
      <c r="BK221" s="535"/>
      <c r="BL221" s="535"/>
      <c r="BM221" s="535"/>
      <c r="BN221" s="535"/>
    </row>
    <row r="222" spans="2:66" x14ac:dyDescent="0.25">
      <c r="B222" s="535"/>
      <c r="C222" s="535"/>
      <c r="D222" s="535"/>
      <c r="E222" s="535"/>
      <c r="F222" s="535"/>
      <c r="G222" s="535"/>
      <c r="H222" s="535"/>
      <c r="I222" s="535"/>
      <c r="J222" s="535"/>
      <c r="K222" s="535"/>
      <c r="L222" s="1007"/>
      <c r="BI222" s="535"/>
      <c r="BJ222" s="535"/>
      <c r="BK222" s="535"/>
      <c r="BL222" s="535"/>
      <c r="BM222" s="535"/>
      <c r="BN222" s="535"/>
    </row>
    <row r="223" spans="2:66" x14ac:dyDescent="0.25">
      <c r="B223" s="535"/>
      <c r="C223" s="535"/>
      <c r="D223" s="535"/>
      <c r="E223" s="535"/>
      <c r="F223" s="535"/>
      <c r="G223" s="535"/>
      <c r="H223" s="535"/>
      <c r="I223" s="535"/>
      <c r="J223" s="535"/>
      <c r="K223" s="535"/>
      <c r="L223" s="1007"/>
      <c r="BI223" s="535"/>
      <c r="BJ223" s="535"/>
      <c r="BK223" s="535"/>
      <c r="BL223" s="535"/>
      <c r="BM223" s="535"/>
      <c r="BN223" s="535"/>
    </row>
    <row r="224" spans="2:66" x14ac:dyDescent="0.25">
      <c r="B224" s="535"/>
      <c r="C224" s="535"/>
      <c r="D224" s="535"/>
      <c r="E224" s="535"/>
      <c r="F224" s="535"/>
      <c r="G224" s="535"/>
      <c r="H224" s="535"/>
      <c r="I224" s="535"/>
      <c r="J224" s="535"/>
      <c r="K224" s="535"/>
      <c r="L224" s="1007"/>
      <c r="BI224" s="535"/>
      <c r="BJ224" s="535"/>
      <c r="BK224" s="535"/>
      <c r="BL224" s="535"/>
      <c r="BM224" s="535"/>
      <c r="BN224" s="535"/>
    </row>
    <row r="225" spans="2:66" x14ac:dyDescent="0.25">
      <c r="B225" s="535"/>
      <c r="C225" s="535"/>
      <c r="D225" s="535"/>
      <c r="E225" s="535"/>
      <c r="F225" s="535"/>
      <c r="G225" s="535"/>
      <c r="H225" s="535"/>
      <c r="I225" s="535"/>
      <c r="J225" s="535"/>
      <c r="K225" s="535"/>
      <c r="L225" s="1007"/>
      <c r="BI225" s="535"/>
      <c r="BJ225" s="535"/>
      <c r="BK225" s="535"/>
      <c r="BL225" s="535"/>
      <c r="BM225" s="535"/>
      <c r="BN225" s="535"/>
    </row>
    <row r="226" spans="2:66" x14ac:dyDescent="0.25">
      <c r="B226" s="535"/>
      <c r="C226" s="535"/>
      <c r="D226" s="535"/>
      <c r="E226" s="535"/>
      <c r="F226" s="535"/>
      <c r="G226" s="535"/>
      <c r="H226" s="535"/>
      <c r="I226" s="535"/>
      <c r="J226" s="535"/>
      <c r="K226" s="535"/>
      <c r="L226" s="1007"/>
      <c r="BI226" s="535"/>
      <c r="BJ226" s="535"/>
      <c r="BK226" s="535"/>
      <c r="BL226" s="535"/>
      <c r="BM226" s="535"/>
      <c r="BN226" s="535"/>
    </row>
    <row r="227" spans="2:66" x14ac:dyDescent="0.25">
      <c r="B227" s="535"/>
      <c r="C227" s="535"/>
      <c r="D227" s="535"/>
      <c r="E227" s="535"/>
      <c r="F227" s="535"/>
      <c r="G227" s="535"/>
      <c r="H227" s="535"/>
      <c r="I227" s="535"/>
      <c r="J227" s="535"/>
      <c r="K227" s="535"/>
      <c r="L227" s="1007"/>
      <c r="BI227" s="535"/>
      <c r="BJ227" s="535"/>
      <c r="BK227" s="535"/>
      <c r="BL227" s="535"/>
      <c r="BM227" s="535"/>
      <c r="BN227" s="535"/>
    </row>
    <row r="228" spans="2:66" x14ac:dyDescent="0.25">
      <c r="B228" s="535"/>
      <c r="C228" s="535"/>
      <c r="D228" s="535"/>
      <c r="E228" s="535"/>
      <c r="F228" s="535"/>
      <c r="G228" s="535"/>
      <c r="H228" s="535"/>
      <c r="I228" s="535"/>
      <c r="J228" s="535"/>
      <c r="K228" s="535"/>
      <c r="L228" s="1007"/>
      <c r="BI228" s="535"/>
      <c r="BJ228" s="535"/>
      <c r="BK228" s="535"/>
      <c r="BL228" s="535"/>
      <c r="BM228" s="535"/>
      <c r="BN228" s="535"/>
    </row>
    <row r="229" spans="2:66" x14ac:dyDescent="0.25">
      <c r="B229" s="535"/>
      <c r="C229" s="535"/>
      <c r="D229" s="535"/>
      <c r="E229" s="535"/>
      <c r="F229" s="535"/>
      <c r="G229" s="535"/>
      <c r="H229" s="535"/>
      <c r="I229" s="535"/>
      <c r="J229" s="535"/>
      <c r="K229" s="535"/>
      <c r="L229" s="1007"/>
      <c r="BI229" s="535"/>
      <c r="BJ229" s="535"/>
      <c r="BK229" s="535"/>
      <c r="BL229" s="535"/>
      <c r="BM229" s="535"/>
      <c r="BN229" s="535"/>
    </row>
    <row r="230" spans="2:66" x14ac:dyDescent="0.25">
      <c r="B230" s="535"/>
      <c r="C230" s="535"/>
      <c r="D230" s="535"/>
      <c r="E230" s="535"/>
      <c r="F230" s="535"/>
      <c r="G230" s="535"/>
      <c r="H230" s="535"/>
      <c r="I230" s="535"/>
      <c r="J230" s="535"/>
      <c r="K230" s="535"/>
      <c r="L230" s="1007"/>
      <c r="BI230" s="535"/>
      <c r="BJ230" s="535"/>
      <c r="BK230" s="535"/>
      <c r="BL230" s="535"/>
      <c r="BM230" s="535"/>
      <c r="BN230" s="535"/>
    </row>
    <row r="231" spans="2:66" x14ac:dyDescent="0.25">
      <c r="B231" s="535"/>
      <c r="C231" s="535"/>
      <c r="D231" s="535"/>
      <c r="E231" s="535"/>
      <c r="F231" s="535"/>
      <c r="G231" s="535"/>
      <c r="H231" s="535"/>
      <c r="I231" s="535"/>
      <c r="J231" s="535"/>
      <c r="K231" s="535"/>
      <c r="L231" s="1007"/>
      <c r="BI231" s="535"/>
      <c r="BJ231" s="535"/>
      <c r="BK231" s="535"/>
      <c r="BL231" s="535"/>
      <c r="BM231" s="535"/>
      <c r="BN231" s="535"/>
    </row>
    <row r="232" spans="2:66" x14ac:dyDescent="0.25">
      <c r="B232" s="535"/>
      <c r="C232" s="535"/>
      <c r="D232" s="535"/>
      <c r="E232" s="535"/>
      <c r="F232" s="535"/>
      <c r="G232" s="535"/>
      <c r="H232" s="535"/>
      <c r="I232" s="535"/>
      <c r="J232" s="535"/>
      <c r="K232" s="535"/>
      <c r="L232" s="1007"/>
      <c r="BI232" s="535"/>
      <c r="BJ232" s="535"/>
      <c r="BK232" s="535"/>
      <c r="BL232" s="535"/>
      <c r="BM232" s="535"/>
      <c r="BN232" s="535"/>
    </row>
    <row r="233" spans="2:66" x14ac:dyDescent="0.25">
      <c r="B233" s="535"/>
      <c r="C233" s="535"/>
      <c r="D233" s="535"/>
      <c r="E233" s="535"/>
      <c r="F233" s="535"/>
      <c r="G233" s="535"/>
      <c r="H233" s="535"/>
      <c r="I233" s="535"/>
      <c r="J233" s="535"/>
      <c r="K233" s="535"/>
      <c r="L233" s="1007"/>
      <c r="BI233" s="535"/>
      <c r="BJ233" s="535"/>
      <c r="BK233" s="535"/>
      <c r="BL233" s="535"/>
      <c r="BM233" s="535"/>
      <c r="BN233" s="535"/>
    </row>
    <row r="234" spans="2:66" x14ac:dyDescent="0.25">
      <c r="B234" s="535"/>
      <c r="C234" s="535"/>
      <c r="D234" s="535"/>
      <c r="E234" s="535"/>
      <c r="F234" s="535"/>
      <c r="G234" s="535"/>
      <c r="H234" s="535"/>
      <c r="I234" s="535"/>
      <c r="J234" s="535"/>
      <c r="K234" s="535"/>
      <c r="L234" s="1007"/>
      <c r="BI234" s="535"/>
      <c r="BJ234" s="535"/>
      <c r="BK234" s="535"/>
      <c r="BL234" s="535"/>
      <c r="BM234" s="535"/>
      <c r="BN234" s="535"/>
    </row>
    <row r="235" spans="2:66" x14ac:dyDescent="0.25">
      <c r="B235" s="535"/>
      <c r="C235" s="535"/>
      <c r="D235" s="535"/>
      <c r="E235" s="535"/>
      <c r="F235" s="535"/>
      <c r="G235" s="535"/>
      <c r="H235" s="535"/>
      <c r="I235" s="535"/>
      <c r="J235" s="535"/>
      <c r="K235" s="535"/>
      <c r="L235" s="1007"/>
      <c r="BI235" s="535"/>
      <c r="BJ235" s="535"/>
      <c r="BK235" s="535"/>
      <c r="BL235" s="535"/>
      <c r="BM235" s="535"/>
      <c r="BN235" s="535"/>
    </row>
    <row r="236" spans="2:66" x14ac:dyDescent="0.25">
      <c r="B236" s="535"/>
      <c r="C236" s="535"/>
      <c r="D236" s="535"/>
      <c r="E236" s="535"/>
      <c r="F236" s="535"/>
      <c r="G236" s="535"/>
      <c r="H236" s="535"/>
      <c r="I236" s="535"/>
      <c r="J236" s="535"/>
      <c r="K236" s="535"/>
      <c r="L236" s="1007"/>
      <c r="BI236" s="535"/>
      <c r="BJ236" s="535"/>
      <c r="BK236" s="535"/>
      <c r="BL236" s="535"/>
      <c r="BM236" s="535"/>
      <c r="BN236" s="535"/>
    </row>
    <row r="237" spans="2:66" x14ac:dyDescent="0.25">
      <c r="B237" s="535"/>
      <c r="C237" s="535"/>
      <c r="D237" s="535"/>
      <c r="E237" s="535"/>
      <c r="F237" s="535"/>
      <c r="G237" s="535"/>
      <c r="H237" s="535"/>
      <c r="I237" s="535"/>
      <c r="J237" s="535"/>
      <c r="K237" s="535"/>
      <c r="L237" s="1007"/>
      <c r="BI237" s="535"/>
      <c r="BJ237" s="535"/>
      <c r="BK237" s="535"/>
      <c r="BL237" s="535"/>
      <c r="BM237" s="535"/>
      <c r="BN237" s="535"/>
    </row>
    <row r="238" spans="2:66" x14ac:dyDescent="0.25">
      <c r="B238" s="535"/>
      <c r="C238" s="535"/>
      <c r="D238" s="535"/>
      <c r="E238" s="535"/>
      <c r="F238" s="535"/>
      <c r="G238" s="535"/>
      <c r="H238" s="535"/>
      <c r="I238" s="535"/>
      <c r="J238" s="535"/>
      <c r="K238" s="535"/>
      <c r="L238" s="1007"/>
      <c r="BI238" s="535"/>
      <c r="BJ238" s="535"/>
      <c r="BK238" s="535"/>
      <c r="BL238" s="535"/>
      <c r="BM238" s="535"/>
      <c r="BN238" s="535"/>
    </row>
    <row r="239" spans="2:66" x14ac:dyDescent="0.25">
      <c r="B239" s="535"/>
      <c r="C239" s="535"/>
      <c r="D239" s="535"/>
      <c r="E239" s="535"/>
      <c r="F239" s="535"/>
      <c r="G239" s="535"/>
      <c r="H239" s="535"/>
      <c r="I239" s="535"/>
      <c r="J239" s="535"/>
      <c r="K239" s="535"/>
      <c r="L239" s="1007"/>
      <c r="BI239" s="535"/>
      <c r="BJ239" s="535"/>
      <c r="BK239" s="535"/>
      <c r="BL239" s="535"/>
      <c r="BM239" s="535"/>
      <c r="BN239" s="535"/>
    </row>
    <row r="240" spans="2:66" x14ac:dyDescent="0.25">
      <c r="B240" s="535"/>
      <c r="C240" s="535"/>
      <c r="D240" s="535"/>
      <c r="E240" s="535"/>
      <c r="F240" s="535"/>
      <c r="G240" s="535"/>
      <c r="H240" s="535"/>
      <c r="I240" s="535"/>
      <c r="J240" s="535"/>
      <c r="K240" s="535"/>
      <c r="L240" s="1007"/>
      <c r="BI240" s="535"/>
      <c r="BJ240" s="535"/>
      <c r="BK240" s="535"/>
      <c r="BL240" s="535"/>
      <c r="BM240" s="535"/>
      <c r="BN240" s="535"/>
    </row>
    <row r="241" spans="2:66" x14ac:dyDescent="0.25">
      <c r="B241" s="535"/>
      <c r="C241" s="535"/>
      <c r="D241" s="535"/>
      <c r="E241" s="535"/>
      <c r="F241" s="535"/>
      <c r="G241" s="535"/>
      <c r="H241" s="535"/>
      <c r="I241" s="535"/>
      <c r="J241" s="535"/>
      <c r="K241" s="535"/>
      <c r="L241" s="1007"/>
      <c r="BI241" s="535"/>
      <c r="BJ241" s="535"/>
      <c r="BK241" s="535"/>
      <c r="BL241" s="535"/>
      <c r="BM241" s="535"/>
      <c r="BN241" s="535"/>
    </row>
    <row r="242" spans="2:66" x14ac:dyDescent="0.25">
      <c r="B242" s="535"/>
      <c r="C242" s="535"/>
      <c r="D242" s="535"/>
      <c r="E242" s="535"/>
      <c r="F242" s="535"/>
      <c r="G242" s="535"/>
      <c r="H242" s="535"/>
      <c r="I242" s="535"/>
      <c r="J242" s="535"/>
      <c r="K242" s="535"/>
      <c r="L242" s="1007"/>
      <c r="BI242" s="535"/>
      <c r="BJ242" s="535"/>
      <c r="BK242" s="535"/>
      <c r="BL242" s="535"/>
      <c r="BM242" s="535"/>
      <c r="BN242" s="535"/>
    </row>
    <row r="243" spans="2:66" x14ac:dyDescent="0.25">
      <c r="B243" s="535"/>
      <c r="C243" s="535"/>
      <c r="D243" s="535"/>
      <c r="E243" s="535"/>
      <c r="F243" s="535"/>
      <c r="G243" s="535"/>
      <c r="H243" s="535"/>
      <c r="I243" s="535"/>
      <c r="J243" s="535"/>
      <c r="K243" s="535"/>
      <c r="L243" s="1007"/>
      <c r="BI243" s="535"/>
      <c r="BJ243" s="535"/>
      <c r="BK243" s="535"/>
      <c r="BL243" s="535"/>
      <c r="BM243" s="535"/>
      <c r="BN243" s="535"/>
    </row>
    <row r="244" spans="2:66" x14ac:dyDescent="0.25">
      <c r="B244" s="535"/>
      <c r="C244" s="535"/>
      <c r="D244" s="535"/>
      <c r="E244" s="535"/>
      <c r="F244" s="535"/>
      <c r="G244" s="535"/>
      <c r="H244" s="535"/>
      <c r="I244" s="535"/>
      <c r="J244" s="535"/>
      <c r="K244" s="535"/>
      <c r="L244" s="1007"/>
      <c r="BI244" s="535"/>
      <c r="BJ244" s="535"/>
      <c r="BK244" s="535"/>
      <c r="BL244" s="535"/>
      <c r="BM244" s="535"/>
      <c r="BN244" s="535"/>
    </row>
    <row r="245" spans="2:66" x14ac:dyDescent="0.25">
      <c r="B245" s="535"/>
      <c r="C245" s="535"/>
      <c r="D245" s="535"/>
      <c r="E245" s="535"/>
      <c r="F245" s="535"/>
      <c r="G245" s="535"/>
      <c r="H245" s="535"/>
      <c r="I245" s="535"/>
      <c r="J245" s="535"/>
      <c r="K245" s="535"/>
      <c r="L245" s="1007"/>
      <c r="BI245" s="535"/>
      <c r="BJ245" s="535"/>
      <c r="BK245" s="535"/>
      <c r="BL245" s="535"/>
      <c r="BM245" s="535"/>
      <c r="BN245" s="535"/>
    </row>
    <row r="246" spans="2:66" x14ac:dyDescent="0.25">
      <c r="B246" s="535"/>
      <c r="C246" s="535"/>
      <c r="D246" s="535"/>
      <c r="E246" s="535"/>
      <c r="F246" s="535"/>
      <c r="G246" s="535"/>
      <c r="H246" s="535"/>
      <c r="I246" s="535"/>
      <c r="J246" s="535"/>
      <c r="K246" s="535"/>
      <c r="L246" s="1007"/>
      <c r="BI246" s="535"/>
      <c r="BJ246" s="535"/>
      <c r="BK246" s="535"/>
      <c r="BL246" s="535"/>
      <c r="BM246" s="535"/>
      <c r="BN246" s="535"/>
    </row>
    <row r="247" spans="2:66" x14ac:dyDescent="0.25">
      <c r="B247" s="535"/>
      <c r="C247" s="535"/>
      <c r="D247" s="535"/>
      <c r="E247" s="535"/>
      <c r="F247" s="535"/>
      <c r="G247" s="535"/>
      <c r="H247" s="535"/>
      <c r="I247" s="535"/>
      <c r="J247" s="535"/>
      <c r="K247" s="535"/>
      <c r="L247" s="1007"/>
      <c r="BI247" s="535"/>
      <c r="BJ247" s="535"/>
      <c r="BK247" s="535"/>
      <c r="BL247" s="535"/>
      <c r="BM247" s="535"/>
      <c r="BN247" s="535"/>
    </row>
    <row r="248" spans="2:66" x14ac:dyDescent="0.25">
      <c r="B248" s="535"/>
      <c r="C248" s="535"/>
      <c r="D248" s="535"/>
      <c r="E248" s="535"/>
      <c r="F248" s="535"/>
      <c r="G248" s="535"/>
      <c r="H248" s="535"/>
      <c r="I248" s="535"/>
      <c r="J248" s="535"/>
      <c r="K248" s="535"/>
      <c r="L248" s="1007"/>
      <c r="BI248" s="535"/>
      <c r="BJ248" s="535"/>
      <c r="BK248" s="535"/>
      <c r="BL248" s="535"/>
      <c r="BM248" s="535"/>
      <c r="BN248" s="535"/>
    </row>
    <row r="249" spans="2:66" x14ac:dyDescent="0.25">
      <c r="B249" s="535"/>
      <c r="C249" s="535"/>
      <c r="D249" s="535"/>
      <c r="E249" s="535"/>
      <c r="F249" s="535"/>
      <c r="G249" s="535"/>
      <c r="H249" s="535"/>
      <c r="I249" s="535"/>
      <c r="J249" s="535"/>
      <c r="K249" s="535"/>
      <c r="L249" s="1007"/>
      <c r="BI249" s="535"/>
      <c r="BJ249" s="535"/>
      <c r="BK249" s="535"/>
      <c r="BL249" s="535"/>
      <c r="BM249" s="535"/>
      <c r="BN249" s="535"/>
    </row>
    <row r="250" spans="2:66" x14ac:dyDescent="0.25">
      <c r="B250" s="535"/>
      <c r="C250" s="535"/>
      <c r="D250" s="535"/>
      <c r="E250" s="535"/>
      <c r="F250" s="535"/>
      <c r="G250" s="535"/>
      <c r="H250" s="535"/>
      <c r="I250" s="535"/>
      <c r="J250" s="535"/>
      <c r="K250" s="535"/>
      <c r="L250" s="1007"/>
      <c r="BI250" s="535"/>
      <c r="BJ250" s="535"/>
      <c r="BK250" s="535"/>
      <c r="BL250" s="535"/>
      <c r="BM250" s="535"/>
      <c r="BN250" s="535"/>
    </row>
    <row r="251" spans="2:66" x14ac:dyDescent="0.25">
      <c r="B251" s="535"/>
      <c r="C251" s="535"/>
      <c r="D251" s="535"/>
      <c r="E251" s="535"/>
      <c r="F251" s="535"/>
      <c r="G251" s="535"/>
      <c r="H251" s="535"/>
      <c r="I251" s="535"/>
      <c r="J251" s="535"/>
      <c r="K251" s="535"/>
      <c r="L251" s="1007"/>
      <c r="BI251" s="535"/>
      <c r="BJ251" s="535"/>
      <c r="BK251" s="535"/>
      <c r="BL251" s="535"/>
      <c r="BM251" s="535"/>
      <c r="BN251" s="535"/>
    </row>
    <row r="252" spans="2:66" x14ac:dyDescent="0.25">
      <c r="B252" s="535"/>
      <c r="C252" s="535"/>
      <c r="D252" s="535"/>
      <c r="E252" s="535"/>
      <c r="F252" s="535"/>
      <c r="G252" s="535"/>
      <c r="H252" s="535"/>
      <c r="I252" s="535"/>
      <c r="J252" s="535"/>
      <c r="K252" s="535"/>
      <c r="L252" s="1007"/>
      <c r="BI252" s="535"/>
      <c r="BJ252" s="535"/>
      <c r="BK252" s="535"/>
      <c r="BL252" s="535"/>
      <c r="BM252" s="535"/>
      <c r="BN252" s="535"/>
    </row>
    <row r="253" spans="2:66" x14ac:dyDescent="0.25">
      <c r="B253" s="535"/>
      <c r="C253" s="535"/>
      <c r="D253" s="535"/>
      <c r="E253" s="535"/>
      <c r="F253" s="535"/>
      <c r="G253" s="535"/>
      <c r="H253" s="535"/>
      <c r="I253" s="535"/>
      <c r="J253" s="535"/>
      <c r="K253" s="535"/>
      <c r="L253" s="1007"/>
      <c r="BI253" s="535"/>
      <c r="BJ253" s="535"/>
      <c r="BK253" s="535"/>
      <c r="BL253" s="535"/>
      <c r="BM253" s="535"/>
      <c r="BN253" s="535"/>
    </row>
    <row r="254" spans="2:66" x14ac:dyDescent="0.25">
      <c r="B254" s="535"/>
      <c r="C254" s="535"/>
      <c r="D254" s="535"/>
      <c r="E254" s="535"/>
      <c r="F254" s="535"/>
      <c r="G254" s="535"/>
      <c r="H254" s="535"/>
      <c r="I254" s="535"/>
      <c r="J254" s="535"/>
      <c r="K254" s="535"/>
      <c r="L254" s="1007"/>
      <c r="BI254" s="535"/>
      <c r="BJ254" s="535"/>
      <c r="BK254" s="535"/>
      <c r="BL254" s="535"/>
      <c r="BM254" s="535"/>
      <c r="BN254" s="535"/>
    </row>
    <row r="255" spans="2:66" x14ac:dyDescent="0.25">
      <c r="B255" s="535"/>
      <c r="C255" s="535"/>
      <c r="D255" s="535"/>
      <c r="E255" s="535"/>
      <c r="F255" s="535"/>
      <c r="G255" s="535"/>
      <c r="H255" s="535"/>
      <c r="I255" s="535"/>
      <c r="J255" s="535"/>
      <c r="K255" s="535"/>
      <c r="L255" s="1007"/>
      <c r="BI255" s="535"/>
      <c r="BJ255" s="535"/>
      <c r="BK255" s="535"/>
      <c r="BL255" s="535"/>
      <c r="BM255" s="535"/>
      <c r="BN255" s="535"/>
    </row>
    <row r="256" spans="2:66" x14ac:dyDescent="0.25">
      <c r="B256" s="535"/>
      <c r="C256" s="535"/>
      <c r="D256" s="535"/>
      <c r="E256" s="535"/>
      <c r="F256" s="535"/>
      <c r="G256" s="535"/>
      <c r="H256" s="535"/>
      <c r="I256" s="535"/>
      <c r="J256" s="535"/>
      <c r="K256" s="535"/>
      <c r="L256" s="1007"/>
      <c r="BI256" s="535"/>
      <c r="BJ256" s="535"/>
      <c r="BK256" s="535"/>
      <c r="BL256" s="535"/>
      <c r="BM256" s="535"/>
      <c r="BN256" s="535"/>
    </row>
    <row r="257" spans="2:66" x14ac:dyDescent="0.25">
      <c r="B257" s="535"/>
      <c r="C257" s="535"/>
      <c r="D257" s="535"/>
      <c r="E257" s="535"/>
      <c r="F257" s="535"/>
      <c r="G257" s="535"/>
      <c r="H257" s="535"/>
      <c r="I257" s="535"/>
      <c r="J257" s="535"/>
      <c r="K257" s="535"/>
      <c r="L257" s="1007"/>
      <c r="BI257" s="535"/>
      <c r="BJ257" s="535"/>
      <c r="BK257" s="535"/>
      <c r="BL257" s="535"/>
      <c r="BM257" s="535"/>
      <c r="BN257" s="535"/>
    </row>
    <row r="258" spans="2:66" x14ac:dyDescent="0.25">
      <c r="B258" s="535"/>
      <c r="C258" s="535"/>
      <c r="D258" s="535"/>
      <c r="E258" s="535"/>
      <c r="F258" s="535"/>
      <c r="G258" s="535"/>
      <c r="H258" s="535"/>
      <c r="I258" s="535"/>
      <c r="J258" s="535"/>
      <c r="K258" s="535"/>
      <c r="L258" s="1007"/>
      <c r="BI258" s="535"/>
      <c r="BJ258" s="535"/>
      <c r="BK258" s="535"/>
      <c r="BL258" s="535"/>
      <c r="BM258" s="535"/>
      <c r="BN258" s="535"/>
    </row>
    <row r="259" spans="2:66" x14ac:dyDescent="0.25">
      <c r="B259" s="535"/>
      <c r="C259" s="535"/>
      <c r="D259" s="535"/>
      <c r="E259" s="535"/>
      <c r="F259" s="535"/>
      <c r="G259" s="535"/>
      <c r="H259" s="535"/>
      <c r="I259" s="535"/>
      <c r="J259" s="535"/>
      <c r="K259" s="535"/>
      <c r="L259" s="1007"/>
      <c r="BI259" s="535"/>
      <c r="BJ259" s="535"/>
      <c r="BK259" s="535"/>
      <c r="BL259" s="535"/>
      <c r="BM259" s="535"/>
      <c r="BN259" s="535"/>
    </row>
    <row r="260" spans="2:66" x14ac:dyDescent="0.25">
      <c r="B260" s="535"/>
      <c r="C260" s="535"/>
      <c r="D260" s="535"/>
      <c r="E260" s="535"/>
      <c r="F260" s="535"/>
      <c r="G260" s="535"/>
      <c r="H260" s="535"/>
      <c r="I260" s="535"/>
      <c r="J260" s="535"/>
      <c r="K260" s="535"/>
      <c r="L260" s="1007"/>
      <c r="BI260" s="535"/>
      <c r="BJ260" s="535"/>
      <c r="BK260" s="535"/>
      <c r="BL260" s="535"/>
      <c r="BM260" s="535"/>
      <c r="BN260" s="535"/>
    </row>
    <row r="261" spans="2:66" x14ac:dyDescent="0.25">
      <c r="B261" s="535"/>
      <c r="C261" s="535"/>
      <c r="D261" s="535"/>
      <c r="E261" s="535"/>
      <c r="F261" s="535"/>
      <c r="G261" s="535"/>
      <c r="H261" s="535"/>
      <c r="I261" s="535"/>
      <c r="J261" s="535"/>
      <c r="K261" s="535"/>
      <c r="L261" s="1007"/>
      <c r="BI261" s="535"/>
      <c r="BJ261" s="535"/>
      <c r="BK261" s="535"/>
      <c r="BL261" s="535"/>
      <c r="BM261" s="535"/>
      <c r="BN261" s="535"/>
    </row>
    <row r="262" spans="2:66" x14ac:dyDescent="0.25">
      <c r="B262" s="535"/>
      <c r="C262" s="535"/>
      <c r="D262" s="535"/>
      <c r="E262" s="535"/>
      <c r="F262" s="535"/>
      <c r="G262" s="535"/>
      <c r="H262" s="535"/>
      <c r="I262" s="535"/>
      <c r="J262" s="535"/>
      <c r="K262" s="535"/>
      <c r="L262" s="1007"/>
      <c r="BI262" s="535"/>
      <c r="BJ262" s="535"/>
      <c r="BK262" s="535"/>
      <c r="BL262" s="535"/>
      <c r="BM262" s="535"/>
      <c r="BN262" s="535"/>
    </row>
    <row r="263" spans="2:66" x14ac:dyDescent="0.25">
      <c r="B263" s="535"/>
      <c r="C263" s="535"/>
      <c r="D263" s="535"/>
      <c r="E263" s="535"/>
      <c r="F263" s="535"/>
      <c r="G263" s="535"/>
      <c r="H263" s="535"/>
      <c r="I263" s="535"/>
      <c r="J263" s="535"/>
      <c r="K263" s="535"/>
      <c r="L263" s="1007"/>
      <c r="BI263" s="535"/>
      <c r="BJ263" s="535"/>
      <c r="BK263" s="535"/>
      <c r="BL263" s="535"/>
      <c r="BM263" s="535"/>
      <c r="BN263" s="535"/>
    </row>
    <row r="264" spans="2:66" x14ac:dyDescent="0.25">
      <c r="B264" s="535"/>
      <c r="C264" s="535"/>
      <c r="D264" s="535"/>
      <c r="E264" s="535"/>
      <c r="F264" s="535"/>
      <c r="G264" s="535"/>
      <c r="H264" s="535"/>
      <c r="I264" s="535"/>
      <c r="J264" s="535"/>
      <c r="K264" s="535"/>
      <c r="L264" s="1007"/>
      <c r="BI264" s="535"/>
      <c r="BJ264" s="535"/>
      <c r="BK264" s="535"/>
      <c r="BL264" s="535"/>
      <c r="BM264" s="535"/>
      <c r="BN264" s="535"/>
    </row>
    <row r="265" spans="2:66" x14ac:dyDescent="0.25">
      <c r="B265" s="535"/>
      <c r="C265" s="535"/>
      <c r="D265" s="535"/>
      <c r="E265" s="535"/>
      <c r="F265" s="535"/>
      <c r="G265" s="535"/>
      <c r="H265" s="535"/>
      <c r="I265" s="535"/>
      <c r="J265" s="535"/>
      <c r="K265" s="535"/>
      <c r="L265" s="1007"/>
      <c r="BI265" s="535"/>
      <c r="BJ265" s="535"/>
      <c r="BK265" s="535"/>
      <c r="BL265" s="535"/>
      <c r="BM265" s="535"/>
      <c r="BN265" s="535"/>
    </row>
    <row r="266" spans="2:66" x14ac:dyDescent="0.25">
      <c r="B266" s="535"/>
      <c r="C266" s="535"/>
      <c r="D266" s="535"/>
      <c r="E266" s="535"/>
      <c r="F266" s="535"/>
      <c r="G266" s="535"/>
      <c r="H266" s="535"/>
      <c r="I266" s="535"/>
      <c r="J266" s="535"/>
      <c r="K266" s="535"/>
      <c r="L266" s="1007"/>
      <c r="BI266" s="535"/>
      <c r="BJ266" s="535"/>
      <c r="BK266" s="535"/>
      <c r="BL266" s="535"/>
      <c r="BM266" s="535"/>
      <c r="BN266" s="535"/>
    </row>
    <row r="267" spans="2:66" x14ac:dyDescent="0.25">
      <c r="B267" s="535"/>
      <c r="C267" s="535"/>
      <c r="D267" s="535"/>
      <c r="E267" s="535"/>
      <c r="F267" s="535"/>
      <c r="G267" s="535"/>
      <c r="H267" s="535"/>
      <c r="I267" s="535"/>
      <c r="J267" s="535"/>
      <c r="K267" s="535"/>
      <c r="L267" s="1007"/>
      <c r="BI267" s="535"/>
      <c r="BJ267" s="535"/>
      <c r="BK267" s="535"/>
      <c r="BL267" s="535"/>
      <c r="BM267" s="535"/>
      <c r="BN267" s="535"/>
    </row>
    <row r="268" spans="2:66" x14ac:dyDescent="0.25">
      <c r="B268" s="535"/>
      <c r="C268" s="535"/>
      <c r="D268" s="535"/>
      <c r="E268" s="535"/>
      <c r="F268" s="535"/>
      <c r="G268" s="535"/>
      <c r="H268" s="535"/>
      <c r="I268" s="535"/>
      <c r="J268" s="535"/>
      <c r="K268" s="535"/>
      <c r="L268" s="1007"/>
      <c r="BI268" s="535"/>
      <c r="BJ268" s="535"/>
      <c r="BK268" s="535"/>
      <c r="BL268" s="535"/>
      <c r="BM268" s="535"/>
      <c r="BN268" s="535"/>
    </row>
    <row r="269" spans="2:66" x14ac:dyDescent="0.25">
      <c r="B269" s="535"/>
      <c r="C269" s="535"/>
      <c r="D269" s="535"/>
      <c r="E269" s="535"/>
      <c r="F269" s="535"/>
      <c r="G269" s="535"/>
      <c r="H269" s="535"/>
      <c r="I269" s="535"/>
      <c r="J269" s="535"/>
      <c r="K269" s="535"/>
      <c r="L269" s="1007"/>
      <c r="BI269" s="535"/>
      <c r="BJ269" s="535"/>
      <c r="BK269" s="535"/>
      <c r="BL269" s="535"/>
      <c r="BM269" s="535"/>
      <c r="BN269" s="535"/>
    </row>
    <row r="270" spans="2:66" x14ac:dyDescent="0.25">
      <c r="B270" s="535"/>
      <c r="C270" s="535"/>
      <c r="D270" s="535"/>
      <c r="E270" s="535"/>
      <c r="F270" s="535"/>
      <c r="G270" s="535"/>
      <c r="H270" s="535"/>
      <c r="I270" s="535"/>
      <c r="J270" s="535"/>
      <c r="K270" s="535"/>
      <c r="L270" s="1007"/>
      <c r="BI270" s="535"/>
      <c r="BJ270" s="535"/>
      <c r="BK270" s="535"/>
      <c r="BL270" s="535"/>
      <c r="BM270" s="535"/>
      <c r="BN270" s="535"/>
    </row>
    <row r="271" spans="2:66" x14ac:dyDescent="0.25">
      <c r="B271" s="535"/>
      <c r="C271" s="535"/>
      <c r="D271" s="535"/>
      <c r="E271" s="535"/>
      <c r="F271" s="535"/>
      <c r="G271" s="535"/>
      <c r="H271" s="535"/>
      <c r="I271" s="535"/>
      <c r="J271" s="535"/>
      <c r="K271" s="535"/>
      <c r="L271" s="1007"/>
      <c r="BI271" s="535"/>
      <c r="BJ271" s="535"/>
      <c r="BK271" s="535"/>
      <c r="BL271" s="535"/>
      <c r="BM271" s="535"/>
      <c r="BN271" s="535"/>
    </row>
    <row r="272" spans="2:66" x14ac:dyDescent="0.25">
      <c r="B272" s="535"/>
      <c r="C272" s="535"/>
      <c r="D272" s="535"/>
      <c r="E272" s="535"/>
      <c r="F272" s="535"/>
      <c r="G272" s="535"/>
      <c r="H272" s="535"/>
      <c r="I272" s="535"/>
      <c r="J272" s="535"/>
      <c r="K272" s="535"/>
      <c r="L272" s="1007"/>
      <c r="BI272" s="535"/>
      <c r="BJ272" s="535"/>
      <c r="BK272" s="535"/>
      <c r="BL272" s="535"/>
      <c r="BM272" s="535"/>
      <c r="BN272" s="535"/>
    </row>
    <row r="273" spans="2:66" x14ac:dyDescent="0.25">
      <c r="B273" s="535"/>
      <c r="C273" s="535"/>
      <c r="D273" s="535"/>
      <c r="E273" s="535"/>
      <c r="F273" s="535"/>
      <c r="G273" s="535"/>
      <c r="H273" s="535"/>
      <c r="I273" s="535"/>
      <c r="J273" s="535"/>
      <c r="K273" s="535"/>
      <c r="L273" s="1007"/>
      <c r="BI273" s="535"/>
      <c r="BJ273" s="535"/>
      <c r="BK273" s="535"/>
      <c r="BL273" s="535"/>
      <c r="BM273" s="535"/>
      <c r="BN273" s="535"/>
    </row>
    <row r="274" spans="2:66" x14ac:dyDescent="0.25">
      <c r="B274" s="535"/>
      <c r="C274" s="535"/>
      <c r="D274" s="535"/>
      <c r="E274" s="535"/>
      <c r="F274" s="535"/>
      <c r="G274" s="535"/>
      <c r="H274" s="535"/>
      <c r="I274" s="535"/>
      <c r="J274" s="535"/>
      <c r="K274" s="535"/>
      <c r="L274" s="1007"/>
      <c r="BI274" s="535"/>
      <c r="BJ274" s="535"/>
      <c r="BK274" s="535"/>
      <c r="BL274" s="535"/>
      <c r="BM274" s="535"/>
      <c r="BN274" s="535"/>
    </row>
    <row r="275" spans="2:66" x14ac:dyDescent="0.25">
      <c r="B275" s="535"/>
      <c r="C275" s="535"/>
      <c r="D275" s="535"/>
      <c r="E275" s="535"/>
      <c r="F275" s="535"/>
      <c r="G275" s="535"/>
      <c r="H275" s="535"/>
      <c r="I275" s="535"/>
      <c r="J275" s="535"/>
      <c r="K275" s="535"/>
      <c r="L275" s="1007"/>
      <c r="BI275" s="535"/>
      <c r="BJ275" s="535"/>
      <c r="BK275" s="535"/>
      <c r="BL275" s="535"/>
      <c r="BM275" s="535"/>
      <c r="BN275" s="535"/>
    </row>
    <row r="276" spans="2:66" x14ac:dyDescent="0.25">
      <c r="B276" s="535"/>
      <c r="C276" s="535"/>
      <c r="D276" s="535"/>
      <c r="E276" s="535"/>
      <c r="F276" s="535"/>
      <c r="G276" s="535"/>
      <c r="H276" s="535"/>
      <c r="I276" s="535"/>
      <c r="J276" s="535"/>
      <c r="K276" s="535"/>
      <c r="L276" s="1007"/>
      <c r="BI276" s="535"/>
      <c r="BJ276" s="535"/>
      <c r="BK276" s="535"/>
      <c r="BL276" s="535"/>
      <c r="BM276" s="535"/>
      <c r="BN276" s="535"/>
    </row>
    <row r="277" spans="2:66" x14ac:dyDescent="0.25">
      <c r="B277" s="535"/>
      <c r="C277" s="535"/>
      <c r="D277" s="535"/>
      <c r="E277" s="535"/>
      <c r="F277" s="535"/>
      <c r="G277" s="535"/>
      <c r="H277" s="535"/>
      <c r="I277" s="535"/>
      <c r="J277" s="535"/>
      <c r="K277" s="535"/>
      <c r="L277" s="1007"/>
      <c r="BI277" s="535"/>
      <c r="BJ277" s="535"/>
      <c r="BK277" s="535"/>
      <c r="BL277" s="535"/>
      <c r="BM277" s="535"/>
      <c r="BN277" s="535"/>
    </row>
    <row r="278" spans="2:66" x14ac:dyDescent="0.25">
      <c r="B278" s="535"/>
      <c r="C278" s="535"/>
      <c r="D278" s="535"/>
      <c r="E278" s="535"/>
      <c r="F278" s="535"/>
      <c r="G278" s="535"/>
      <c r="H278" s="535"/>
      <c r="I278" s="535"/>
      <c r="J278" s="535"/>
      <c r="K278" s="535"/>
      <c r="L278" s="1007"/>
      <c r="BI278" s="535"/>
      <c r="BJ278" s="535"/>
      <c r="BK278" s="535"/>
      <c r="BL278" s="535"/>
      <c r="BM278" s="535"/>
      <c r="BN278" s="535"/>
    </row>
    <row r="279" spans="2:66" x14ac:dyDescent="0.25">
      <c r="B279" s="535"/>
      <c r="C279" s="535"/>
      <c r="D279" s="535"/>
      <c r="E279" s="535"/>
      <c r="F279" s="535"/>
      <c r="G279" s="535"/>
      <c r="H279" s="535"/>
      <c r="I279" s="535"/>
      <c r="J279" s="535"/>
      <c r="K279" s="535"/>
      <c r="L279" s="1007"/>
      <c r="BI279" s="535"/>
      <c r="BJ279" s="535"/>
      <c r="BK279" s="535"/>
      <c r="BL279" s="535"/>
      <c r="BM279" s="535"/>
      <c r="BN279" s="535"/>
    </row>
    <row r="280" spans="2:66" x14ac:dyDescent="0.25">
      <c r="B280" s="535"/>
      <c r="C280" s="535"/>
      <c r="D280" s="535"/>
      <c r="E280" s="535"/>
      <c r="F280" s="535"/>
      <c r="G280" s="535"/>
      <c r="H280" s="535"/>
      <c r="I280" s="535"/>
      <c r="J280" s="535"/>
      <c r="K280" s="535"/>
      <c r="L280" s="1007"/>
      <c r="BI280" s="535"/>
      <c r="BJ280" s="535"/>
      <c r="BK280" s="535"/>
      <c r="BL280" s="535"/>
      <c r="BM280" s="535"/>
      <c r="BN280" s="535"/>
    </row>
    <row r="281" spans="2:66" x14ac:dyDescent="0.25">
      <c r="B281" s="535"/>
      <c r="C281" s="535"/>
      <c r="D281" s="535"/>
      <c r="E281" s="535"/>
      <c r="F281" s="535"/>
      <c r="G281" s="535"/>
      <c r="H281" s="535"/>
      <c r="I281" s="535"/>
      <c r="J281" s="535"/>
      <c r="K281" s="535"/>
      <c r="L281" s="1007"/>
      <c r="BI281" s="535"/>
      <c r="BJ281" s="535"/>
      <c r="BK281" s="535"/>
      <c r="BL281" s="535"/>
      <c r="BM281" s="535"/>
      <c r="BN281" s="535"/>
    </row>
    <row r="282" spans="2:66" x14ac:dyDescent="0.25">
      <c r="B282" s="535"/>
      <c r="C282" s="535"/>
      <c r="D282" s="535"/>
      <c r="E282" s="535"/>
      <c r="F282" s="535"/>
      <c r="G282" s="535"/>
      <c r="H282" s="535"/>
      <c r="I282" s="535"/>
      <c r="J282" s="535"/>
      <c r="K282" s="535"/>
      <c r="L282" s="1007"/>
      <c r="BI282" s="535"/>
      <c r="BJ282" s="535"/>
      <c r="BK282" s="535"/>
      <c r="BL282" s="535"/>
      <c r="BM282" s="535"/>
      <c r="BN282" s="535"/>
    </row>
    <row r="283" spans="2:66" x14ac:dyDescent="0.25">
      <c r="B283" s="535"/>
      <c r="C283" s="535"/>
      <c r="D283" s="535"/>
      <c r="E283" s="535"/>
      <c r="F283" s="535"/>
      <c r="G283" s="535"/>
      <c r="H283" s="535"/>
      <c r="I283" s="535"/>
      <c r="J283" s="535"/>
      <c r="K283" s="535"/>
      <c r="L283" s="1007"/>
      <c r="BI283" s="535"/>
      <c r="BJ283" s="535"/>
      <c r="BK283" s="535"/>
      <c r="BL283" s="535"/>
      <c r="BM283" s="535"/>
      <c r="BN283" s="535"/>
    </row>
    <row r="284" spans="2:66" x14ac:dyDescent="0.25">
      <c r="B284" s="535"/>
      <c r="C284" s="535"/>
      <c r="D284" s="535"/>
      <c r="E284" s="535"/>
      <c r="F284" s="535"/>
      <c r="G284" s="535"/>
      <c r="H284" s="535"/>
      <c r="I284" s="535"/>
      <c r="J284" s="535"/>
      <c r="K284" s="535"/>
      <c r="L284" s="1007"/>
      <c r="BI284" s="535"/>
      <c r="BJ284" s="535"/>
      <c r="BK284" s="535"/>
      <c r="BL284" s="535"/>
      <c r="BM284" s="535"/>
      <c r="BN284" s="535"/>
    </row>
    <row r="285" spans="2:66" x14ac:dyDescent="0.25">
      <c r="B285" s="535"/>
      <c r="C285" s="535"/>
      <c r="D285" s="535"/>
      <c r="E285" s="535"/>
      <c r="F285" s="535"/>
      <c r="G285" s="535"/>
      <c r="H285" s="535"/>
      <c r="I285" s="535"/>
      <c r="J285" s="535"/>
      <c r="K285" s="535"/>
      <c r="L285" s="1007"/>
      <c r="BI285" s="535"/>
      <c r="BJ285" s="535"/>
      <c r="BK285" s="535"/>
      <c r="BL285" s="535"/>
      <c r="BM285" s="535"/>
      <c r="BN285" s="535"/>
    </row>
    <row r="286" spans="2:66" x14ac:dyDescent="0.25">
      <c r="B286" s="535"/>
      <c r="C286" s="535"/>
      <c r="D286" s="535"/>
      <c r="E286" s="535"/>
      <c r="F286" s="535"/>
      <c r="G286" s="535"/>
      <c r="H286" s="535"/>
      <c r="I286" s="535"/>
      <c r="J286" s="535"/>
      <c r="K286" s="535"/>
      <c r="L286" s="1007"/>
      <c r="BI286" s="535"/>
      <c r="BJ286" s="535"/>
      <c r="BK286" s="535"/>
      <c r="BL286" s="535"/>
      <c r="BM286" s="535"/>
      <c r="BN286" s="535"/>
    </row>
    <row r="287" spans="2:66" x14ac:dyDescent="0.25">
      <c r="B287" s="535"/>
      <c r="C287" s="535"/>
      <c r="D287" s="535"/>
      <c r="E287" s="535"/>
      <c r="F287" s="535"/>
      <c r="G287" s="535"/>
      <c r="H287" s="535"/>
      <c r="I287" s="535"/>
      <c r="J287" s="535"/>
      <c r="K287" s="535"/>
      <c r="L287" s="1007"/>
      <c r="BI287" s="535"/>
      <c r="BJ287" s="535"/>
      <c r="BK287" s="535"/>
      <c r="BL287" s="535"/>
      <c r="BM287" s="535"/>
      <c r="BN287" s="535"/>
    </row>
    <row r="288" spans="2:66" x14ac:dyDescent="0.25">
      <c r="B288" s="535"/>
      <c r="C288" s="535"/>
      <c r="D288" s="535"/>
      <c r="E288" s="535"/>
      <c r="F288" s="535"/>
      <c r="G288" s="535"/>
      <c r="H288" s="535"/>
      <c r="I288" s="535"/>
      <c r="J288" s="535"/>
      <c r="K288" s="535"/>
      <c r="L288" s="1007"/>
      <c r="BI288" s="535"/>
      <c r="BJ288" s="535"/>
      <c r="BK288" s="535"/>
      <c r="BL288" s="535"/>
      <c r="BM288" s="535"/>
      <c r="BN288" s="535"/>
    </row>
    <row r="289" spans="2:66" x14ac:dyDescent="0.25">
      <c r="B289" s="535"/>
      <c r="C289" s="535"/>
      <c r="D289" s="535"/>
      <c r="E289" s="535"/>
      <c r="F289" s="535"/>
      <c r="G289" s="535"/>
      <c r="H289" s="535"/>
      <c r="I289" s="535"/>
      <c r="J289" s="535"/>
      <c r="K289" s="535"/>
      <c r="L289" s="1007"/>
      <c r="BI289" s="535"/>
      <c r="BJ289" s="535"/>
      <c r="BK289" s="535"/>
      <c r="BL289" s="535"/>
      <c r="BM289" s="535"/>
      <c r="BN289" s="535"/>
    </row>
    <row r="290" spans="2:66" x14ac:dyDescent="0.25">
      <c r="B290" s="535"/>
      <c r="C290" s="535"/>
      <c r="D290" s="535"/>
      <c r="E290" s="535"/>
      <c r="F290" s="535"/>
      <c r="G290" s="535"/>
      <c r="H290" s="535"/>
      <c r="I290" s="535"/>
      <c r="J290" s="535"/>
      <c r="K290" s="535"/>
      <c r="L290" s="1007"/>
      <c r="BI290" s="535"/>
      <c r="BJ290" s="535"/>
      <c r="BK290" s="535"/>
      <c r="BL290" s="535"/>
      <c r="BM290" s="535"/>
      <c r="BN290" s="535"/>
    </row>
    <row r="291" spans="2:66" x14ac:dyDescent="0.25">
      <c r="B291" s="535"/>
      <c r="C291" s="535"/>
      <c r="D291" s="535"/>
      <c r="E291" s="535"/>
      <c r="F291" s="535"/>
      <c r="G291" s="535"/>
      <c r="H291" s="535"/>
      <c r="I291" s="535"/>
      <c r="J291" s="535"/>
      <c r="K291" s="535"/>
      <c r="L291" s="1007"/>
      <c r="BI291" s="535"/>
      <c r="BJ291" s="535"/>
      <c r="BK291" s="535"/>
      <c r="BL291" s="535"/>
      <c r="BM291" s="535"/>
      <c r="BN291" s="535"/>
    </row>
    <row r="292" spans="2:66" x14ac:dyDescent="0.25">
      <c r="B292" s="535"/>
      <c r="C292" s="535"/>
      <c r="D292" s="535"/>
      <c r="E292" s="535"/>
      <c r="F292" s="535"/>
      <c r="G292" s="535"/>
      <c r="H292" s="535"/>
      <c r="I292" s="535"/>
      <c r="J292" s="535"/>
      <c r="K292" s="535"/>
      <c r="L292" s="1007"/>
      <c r="BI292" s="535"/>
      <c r="BJ292" s="535"/>
      <c r="BK292" s="535"/>
      <c r="BL292" s="535"/>
      <c r="BM292" s="535"/>
      <c r="BN292" s="535"/>
    </row>
    <row r="293" spans="2:66" x14ac:dyDescent="0.25">
      <c r="B293" s="535"/>
      <c r="C293" s="535"/>
      <c r="D293" s="535"/>
      <c r="E293" s="535"/>
      <c r="F293" s="535"/>
      <c r="G293" s="535"/>
      <c r="H293" s="535"/>
      <c r="I293" s="535"/>
      <c r="J293" s="535"/>
      <c r="K293" s="535"/>
      <c r="L293" s="1007"/>
      <c r="BI293" s="535"/>
      <c r="BJ293" s="535"/>
      <c r="BK293" s="535"/>
      <c r="BL293" s="535"/>
      <c r="BM293" s="535"/>
      <c r="BN293" s="535"/>
    </row>
    <row r="294" spans="2:66" x14ac:dyDescent="0.25">
      <c r="B294" s="535"/>
      <c r="C294" s="535"/>
      <c r="D294" s="535"/>
      <c r="E294" s="535"/>
      <c r="F294" s="535"/>
      <c r="G294" s="535"/>
      <c r="H294" s="535"/>
      <c r="I294" s="535"/>
      <c r="J294" s="535"/>
      <c r="K294" s="535"/>
      <c r="L294" s="1007"/>
      <c r="BI294" s="535"/>
      <c r="BJ294" s="535"/>
      <c r="BK294" s="535"/>
      <c r="BL294" s="535"/>
      <c r="BM294" s="535"/>
      <c r="BN294" s="535"/>
    </row>
    <row r="295" spans="2:66" x14ac:dyDescent="0.25">
      <c r="B295" s="535"/>
      <c r="C295" s="535"/>
      <c r="D295" s="535"/>
      <c r="E295" s="535"/>
      <c r="F295" s="535"/>
      <c r="G295" s="535"/>
      <c r="H295" s="535"/>
      <c r="I295" s="535"/>
      <c r="J295" s="535"/>
      <c r="K295" s="535"/>
      <c r="L295" s="1007"/>
      <c r="BI295" s="535"/>
      <c r="BJ295" s="535"/>
      <c r="BK295" s="535"/>
      <c r="BL295" s="535"/>
      <c r="BM295" s="535"/>
      <c r="BN295" s="535"/>
    </row>
    <row r="296" spans="2:66" x14ac:dyDescent="0.25">
      <c r="B296" s="535"/>
      <c r="C296" s="535"/>
      <c r="D296" s="535"/>
      <c r="E296" s="535"/>
      <c r="F296" s="535"/>
      <c r="G296" s="535"/>
      <c r="H296" s="535"/>
      <c r="I296" s="535"/>
      <c r="J296" s="535"/>
      <c r="K296" s="535"/>
      <c r="L296" s="1007"/>
      <c r="BI296" s="535"/>
      <c r="BJ296" s="535"/>
      <c r="BK296" s="535"/>
      <c r="BL296" s="535"/>
      <c r="BM296" s="535"/>
      <c r="BN296" s="535"/>
    </row>
    <row r="297" spans="2:66" x14ac:dyDescent="0.25">
      <c r="B297" s="535"/>
      <c r="C297" s="535"/>
      <c r="D297" s="535"/>
      <c r="E297" s="535"/>
      <c r="F297" s="535"/>
      <c r="G297" s="535"/>
      <c r="H297" s="535"/>
      <c r="I297" s="535"/>
      <c r="J297" s="535"/>
      <c r="K297" s="535"/>
      <c r="L297" s="1007"/>
      <c r="BI297" s="535"/>
      <c r="BJ297" s="535"/>
      <c r="BK297" s="535"/>
      <c r="BL297" s="535"/>
      <c r="BM297" s="535"/>
      <c r="BN297" s="535"/>
    </row>
    <row r="298" spans="2:66" x14ac:dyDescent="0.25">
      <c r="B298" s="535"/>
      <c r="C298" s="535"/>
      <c r="D298" s="535"/>
      <c r="E298" s="535"/>
      <c r="F298" s="535"/>
      <c r="G298" s="535"/>
      <c r="H298" s="535"/>
      <c r="I298" s="535"/>
      <c r="J298" s="535"/>
      <c r="K298" s="535"/>
      <c r="L298" s="1007"/>
      <c r="BI298" s="535"/>
      <c r="BJ298" s="535"/>
      <c r="BK298" s="535"/>
      <c r="BL298" s="535"/>
      <c r="BM298" s="535"/>
      <c r="BN298" s="535"/>
    </row>
    <row r="299" spans="2:66" x14ac:dyDescent="0.25">
      <c r="B299" s="535"/>
      <c r="C299" s="535"/>
      <c r="D299" s="535"/>
      <c r="E299" s="535"/>
      <c r="F299" s="535"/>
      <c r="G299" s="535"/>
      <c r="H299" s="535"/>
      <c r="I299" s="535"/>
      <c r="J299" s="535"/>
      <c r="K299" s="535"/>
      <c r="L299" s="1007"/>
      <c r="BI299" s="535"/>
      <c r="BJ299" s="535"/>
      <c r="BK299" s="535"/>
      <c r="BL299" s="535"/>
      <c r="BM299" s="535"/>
      <c r="BN299" s="535"/>
    </row>
    <row r="300" spans="2:66" x14ac:dyDescent="0.25">
      <c r="B300" s="535"/>
      <c r="C300" s="535"/>
      <c r="D300" s="535"/>
      <c r="E300" s="535"/>
      <c r="F300" s="535"/>
      <c r="G300" s="535"/>
      <c r="H300" s="535"/>
      <c r="I300" s="535"/>
      <c r="J300" s="535"/>
      <c r="K300" s="535"/>
      <c r="L300" s="1007"/>
      <c r="BI300" s="535"/>
      <c r="BJ300" s="535"/>
      <c r="BK300" s="535"/>
      <c r="BL300" s="535"/>
      <c r="BM300" s="535"/>
      <c r="BN300" s="535"/>
    </row>
    <row r="301" spans="2:66" x14ac:dyDescent="0.25">
      <c r="B301" s="535"/>
      <c r="C301" s="535"/>
      <c r="D301" s="535"/>
      <c r="E301" s="535"/>
      <c r="F301" s="535"/>
      <c r="G301" s="535"/>
      <c r="H301" s="535"/>
      <c r="I301" s="535"/>
      <c r="J301" s="535"/>
      <c r="K301" s="535"/>
      <c r="L301" s="1007"/>
      <c r="BI301" s="535"/>
      <c r="BJ301" s="535"/>
      <c r="BK301" s="535"/>
      <c r="BL301" s="535"/>
      <c r="BM301" s="535"/>
      <c r="BN301" s="535"/>
    </row>
    <row r="302" spans="2:66" x14ac:dyDescent="0.25">
      <c r="B302" s="535"/>
      <c r="C302" s="535"/>
      <c r="D302" s="535"/>
      <c r="E302" s="535"/>
      <c r="F302" s="535"/>
      <c r="G302" s="535"/>
      <c r="H302" s="535"/>
      <c r="I302" s="535"/>
      <c r="J302" s="535"/>
      <c r="K302" s="535"/>
      <c r="L302" s="1007"/>
      <c r="BI302" s="535"/>
      <c r="BJ302" s="535"/>
      <c r="BK302" s="535"/>
      <c r="BL302" s="535"/>
      <c r="BM302" s="535"/>
      <c r="BN302" s="535"/>
    </row>
    <row r="303" spans="2:66" x14ac:dyDescent="0.25">
      <c r="B303" s="535"/>
      <c r="C303" s="535"/>
      <c r="D303" s="535"/>
      <c r="E303" s="535"/>
      <c r="F303" s="535"/>
      <c r="G303" s="535"/>
      <c r="H303" s="535"/>
      <c r="I303" s="535"/>
      <c r="J303" s="535"/>
      <c r="K303" s="535"/>
      <c r="L303" s="1007"/>
      <c r="BI303" s="535"/>
      <c r="BJ303" s="535"/>
      <c r="BK303" s="535"/>
      <c r="BL303" s="535"/>
      <c r="BM303" s="535"/>
      <c r="BN303" s="535"/>
    </row>
    <row r="304" spans="2:66" x14ac:dyDescent="0.25">
      <c r="B304" s="535"/>
      <c r="C304" s="535"/>
      <c r="D304" s="535"/>
      <c r="E304" s="535"/>
      <c r="F304" s="535"/>
      <c r="G304" s="535"/>
      <c r="H304" s="535"/>
      <c r="I304" s="535"/>
      <c r="J304" s="535"/>
      <c r="K304" s="535"/>
      <c r="L304" s="1007"/>
      <c r="BI304" s="535"/>
      <c r="BJ304" s="535"/>
      <c r="BK304" s="535"/>
      <c r="BL304" s="535"/>
      <c r="BM304" s="535"/>
      <c r="BN304" s="535"/>
    </row>
    <row r="305" spans="2:66" x14ac:dyDescent="0.25">
      <c r="B305" s="535"/>
      <c r="C305" s="535"/>
      <c r="D305" s="535"/>
      <c r="E305" s="535"/>
      <c r="F305" s="535"/>
      <c r="G305" s="535"/>
      <c r="H305" s="535"/>
      <c r="I305" s="535"/>
      <c r="J305" s="535"/>
      <c r="K305" s="535"/>
      <c r="L305" s="1007"/>
      <c r="BI305" s="535"/>
      <c r="BJ305" s="535"/>
      <c r="BK305" s="535"/>
      <c r="BL305" s="535"/>
      <c r="BM305" s="535"/>
      <c r="BN305" s="535"/>
    </row>
    <row r="306" spans="2:66" x14ac:dyDescent="0.25">
      <c r="B306" s="535"/>
      <c r="C306" s="535"/>
      <c r="D306" s="535"/>
      <c r="E306" s="535"/>
      <c r="F306" s="535"/>
      <c r="G306" s="535"/>
      <c r="H306" s="535"/>
      <c r="I306" s="535"/>
      <c r="J306" s="535"/>
      <c r="K306" s="535"/>
      <c r="L306" s="1007"/>
      <c r="BI306" s="535"/>
      <c r="BJ306" s="535"/>
      <c r="BK306" s="535"/>
      <c r="BL306" s="535"/>
      <c r="BM306" s="535"/>
      <c r="BN306" s="535"/>
    </row>
    <row r="307" spans="2:66" x14ac:dyDescent="0.25">
      <c r="B307" s="535"/>
      <c r="C307" s="535"/>
      <c r="D307" s="535"/>
      <c r="E307" s="535"/>
      <c r="F307" s="535"/>
      <c r="G307" s="535"/>
      <c r="H307" s="535"/>
      <c r="I307" s="535"/>
      <c r="J307" s="535"/>
      <c r="K307" s="535"/>
      <c r="L307" s="1007"/>
      <c r="BI307" s="535"/>
      <c r="BJ307" s="535"/>
      <c r="BK307" s="535"/>
      <c r="BL307" s="535"/>
      <c r="BM307" s="535"/>
      <c r="BN307" s="535"/>
    </row>
    <row r="308" spans="2:66" x14ac:dyDescent="0.25">
      <c r="B308" s="535"/>
      <c r="C308" s="535"/>
      <c r="D308" s="535"/>
      <c r="E308" s="535"/>
      <c r="F308" s="535"/>
      <c r="G308" s="535"/>
      <c r="H308" s="535"/>
      <c r="I308" s="535"/>
      <c r="J308" s="535"/>
      <c r="K308" s="535"/>
      <c r="L308" s="1007"/>
      <c r="BI308" s="535"/>
      <c r="BJ308" s="535"/>
      <c r="BK308" s="535"/>
      <c r="BL308" s="535"/>
      <c r="BM308" s="535"/>
      <c r="BN308" s="535"/>
    </row>
    <row r="309" spans="2:66" x14ac:dyDescent="0.25">
      <c r="B309" s="535"/>
      <c r="C309" s="535"/>
      <c r="D309" s="535"/>
      <c r="E309" s="535"/>
      <c r="F309" s="535"/>
      <c r="G309" s="535"/>
      <c r="H309" s="535"/>
      <c r="I309" s="535"/>
      <c r="J309" s="535"/>
      <c r="K309" s="535"/>
      <c r="L309" s="1007"/>
      <c r="BI309" s="535"/>
      <c r="BJ309" s="535"/>
      <c r="BK309" s="535"/>
      <c r="BL309" s="535"/>
      <c r="BM309" s="535"/>
      <c r="BN309" s="535"/>
    </row>
    <row r="310" spans="2:66" x14ac:dyDescent="0.25">
      <c r="B310" s="535"/>
      <c r="C310" s="535"/>
      <c r="D310" s="535"/>
      <c r="E310" s="535"/>
      <c r="F310" s="535"/>
      <c r="G310" s="535"/>
      <c r="H310" s="535"/>
      <c r="I310" s="535"/>
      <c r="J310" s="535"/>
      <c r="K310" s="535"/>
      <c r="L310" s="1007"/>
      <c r="BI310" s="535"/>
      <c r="BJ310" s="535"/>
      <c r="BK310" s="535"/>
      <c r="BL310" s="535"/>
      <c r="BM310" s="535"/>
      <c r="BN310" s="535"/>
    </row>
    <row r="311" spans="2:66" x14ac:dyDescent="0.25">
      <c r="B311" s="535"/>
      <c r="C311" s="535"/>
      <c r="D311" s="535"/>
      <c r="E311" s="535"/>
      <c r="F311" s="535"/>
      <c r="G311" s="535"/>
      <c r="H311" s="535"/>
      <c r="I311" s="535"/>
      <c r="J311" s="535"/>
      <c r="K311" s="535"/>
      <c r="L311" s="1007"/>
      <c r="BI311" s="535"/>
      <c r="BJ311" s="535"/>
      <c r="BK311" s="535"/>
      <c r="BL311" s="535"/>
      <c r="BM311" s="535"/>
      <c r="BN311" s="535"/>
    </row>
    <row r="312" spans="2:66" x14ac:dyDescent="0.25">
      <c r="B312" s="535"/>
      <c r="C312" s="535"/>
      <c r="D312" s="535"/>
      <c r="E312" s="535"/>
      <c r="F312" s="535"/>
      <c r="G312" s="535"/>
      <c r="H312" s="535"/>
      <c r="I312" s="535"/>
      <c r="J312" s="535"/>
      <c r="K312" s="535"/>
      <c r="L312" s="1007"/>
      <c r="BI312" s="535"/>
      <c r="BJ312" s="535"/>
      <c r="BK312" s="535"/>
      <c r="BL312" s="535"/>
      <c r="BM312" s="535"/>
      <c r="BN312" s="535"/>
    </row>
    <row r="313" spans="2:66" x14ac:dyDescent="0.25">
      <c r="B313" s="535"/>
      <c r="C313" s="535"/>
      <c r="D313" s="535"/>
      <c r="E313" s="535"/>
      <c r="F313" s="535"/>
      <c r="G313" s="535"/>
      <c r="H313" s="535"/>
      <c r="I313" s="535"/>
      <c r="J313" s="535"/>
      <c r="K313" s="535"/>
      <c r="L313" s="1007"/>
      <c r="BI313" s="535"/>
      <c r="BJ313" s="535"/>
      <c r="BK313" s="535"/>
      <c r="BL313" s="535"/>
      <c r="BM313" s="535"/>
      <c r="BN313" s="535"/>
    </row>
    <row r="314" spans="2:66" x14ac:dyDescent="0.25">
      <c r="B314" s="535"/>
      <c r="C314" s="535"/>
      <c r="D314" s="535"/>
      <c r="E314" s="535"/>
      <c r="F314" s="535"/>
      <c r="G314" s="535"/>
      <c r="H314" s="535"/>
      <c r="I314" s="535"/>
      <c r="J314" s="535"/>
      <c r="K314" s="535"/>
      <c r="L314" s="1007"/>
      <c r="BI314" s="535"/>
      <c r="BJ314" s="535"/>
      <c r="BK314" s="535"/>
      <c r="BL314" s="535"/>
      <c r="BM314" s="535"/>
      <c r="BN314" s="535"/>
    </row>
    <row r="315" spans="2:66" x14ac:dyDescent="0.25">
      <c r="B315" s="535"/>
      <c r="C315" s="535"/>
      <c r="D315" s="535"/>
      <c r="E315" s="535"/>
      <c r="F315" s="535"/>
      <c r="G315" s="535"/>
      <c r="H315" s="535"/>
      <c r="I315" s="535"/>
      <c r="J315" s="535"/>
      <c r="K315" s="535"/>
      <c r="L315" s="1007"/>
      <c r="BI315" s="535"/>
      <c r="BJ315" s="535"/>
      <c r="BK315" s="535"/>
      <c r="BL315" s="535"/>
      <c r="BM315" s="535"/>
      <c r="BN315" s="535"/>
    </row>
    <row r="316" spans="2:66" x14ac:dyDescent="0.25">
      <c r="B316" s="535"/>
      <c r="C316" s="535"/>
      <c r="D316" s="535"/>
      <c r="E316" s="535"/>
      <c r="F316" s="535"/>
      <c r="G316" s="535"/>
      <c r="H316" s="535"/>
      <c r="I316" s="535"/>
      <c r="J316" s="535"/>
      <c r="K316" s="535"/>
      <c r="L316" s="1007"/>
      <c r="BI316" s="535"/>
      <c r="BJ316" s="535"/>
      <c r="BK316" s="535"/>
      <c r="BL316" s="535"/>
      <c r="BM316" s="535"/>
      <c r="BN316" s="535"/>
    </row>
    <row r="317" spans="2:66" x14ac:dyDescent="0.25">
      <c r="B317" s="535"/>
      <c r="C317" s="535"/>
      <c r="D317" s="535"/>
      <c r="E317" s="535"/>
      <c r="F317" s="535"/>
      <c r="G317" s="535"/>
      <c r="H317" s="535"/>
      <c r="I317" s="535"/>
      <c r="J317" s="535"/>
      <c r="K317" s="535"/>
      <c r="L317" s="1007"/>
      <c r="BI317" s="535"/>
      <c r="BJ317" s="535"/>
      <c r="BK317" s="535"/>
      <c r="BL317" s="535"/>
      <c r="BM317" s="535"/>
      <c r="BN317" s="535"/>
    </row>
    <row r="318" spans="2:66" x14ac:dyDescent="0.25">
      <c r="B318" s="535"/>
      <c r="C318" s="535"/>
      <c r="D318" s="535"/>
      <c r="E318" s="535"/>
      <c r="F318" s="535"/>
      <c r="G318" s="535"/>
      <c r="H318" s="535"/>
      <c r="I318" s="535"/>
      <c r="J318" s="535"/>
      <c r="K318" s="535"/>
      <c r="L318" s="1007"/>
      <c r="BI318" s="535"/>
      <c r="BJ318" s="535"/>
      <c r="BK318" s="535"/>
      <c r="BL318" s="535"/>
      <c r="BM318" s="535"/>
      <c r="BN318" s="535"/>
    </row>
    <row r="319" spans="2:66" x14ac:dyDescent="0.25">
      <c r="B319" s="535"/>
      <c r="C319" s="535"/>
      <c r="D319" s="535"/>
      <c r="E319" s="535"/>
      <c r="F319" s="535"/>
      <c r="G319" s="535"/>
      <c r="H319" s="535"/>
      <c r="I319" s="535"/>
      <c r="J319" s="535"/>
      <c r="K319" s="535"/>
      <c r="L319" s="1007"/>
      <c r="BI319" s="535"/>
      <c r="BJ319" s="535"/>
      <c r="BK319" s="535"/>
      <c r="BL319" s="535"/>
      <c r="BM319" s="535"/>
      <c r="BN319" s="535"/>
    </row>
    <row r="320" spans="2:66" x14ac:dyDescent="0.25">
      <c r="B320" s="535"/>
      <c r="C320" s="535"/>
      <c r="D320" s="535"/>
      <c r="E320" s="535"/>
      <c r="F320" s="535"/>
      <c r="G320" s="535"/>
      <c r="H320" s="535"/>
      <c r="I320" s="535"/>
      <c r="J320" s="535"/>
      <c r="K320" s="535"/>
      <c r="L320" s="1007"/>
      <c r="BI320" s="535"/>
      <c r="BJ320" s="535"/>
      <c r="BK320" s="535"/>
      <c r="BL320" s="535"/>
      <c r="BM320" s="535"/>
      <c r="BN320" s="535"/>
    </row>
    <row r="321" spans="2:66" x14ac:dyDescent="0.25">
      <c r="B321" s="535"/>
      <c r="C321" s="535"/>
      <c r="D321" s="535"/>
      <c r="E321" s="535"/>
      <c r="F321" s="535"/>
      <c r="G321" s="535"/>
      <c r="H321" s="535"/>
      <c r="I321" s="535"/>
      <c r="J321" s="535"/>
      <c r="K321" s="535"/>
      <c r="L321" s="1007"/>
      <c r="BI321" s="535"/>
      <c r="BJ321" s="535"/>
      <c r="BK321" s="535"/>
      <c r="BL321" s="535"/>
      <c r="BM321" s="535"/>
      <c r="BN321" s="535"/>
    </row>
    <row r="322" spans="2:66" x14ac:dyDescent="0.25">
      <c r="B322" s="535"/>
      <c r="C322" s="535"/>
      <c r="D322" s="535"/>
      <c r="E322" s="535"/>
      <c r="F322" s="535"/>
      <c r="G322" s="535"/>
      <c r="H322" s="535"/>
      <c r="I322" s="535"/>
      <c r="J322" s="535"/>
      <c r="K322" s="535"/>
      <c r="L322" s="1007"/>
      <c r="BI322" s="535"/>
      <c r="BJ322" s="535"/>
      <c r="BK322" s="535"/>
      <c r="BL322" s="535"/>
      <c r="BM322" s="535"/>
      <c r="BN322" s="535"/>
    </row>
    <row r="323" spans="2:66" x14ac:dyDescent="0.25">
      <c r="B323" s="535"/>
      <c r="C323" s="535"/>
      <c r="D323" s="535"/>
      <c r="E323" s="535"/>
      <c r="F323" s="535"/>
      <c r="G323" s="535"/>
      <c r="H323" s="535"/>
      <c r="I323" s="535"/>
      <c r="J323" s="535"/>
      <c r="K323" s="535"/>
      <c r="L323" s="1007"/>
      <c r="BI323" s="535"/>
      <c r="BJ323" s="535"/>
      <c r="BK323" s="535"/>
      <c r="BL323" s="535"/>
      <c r="BM323" s="535"/>
      <c r="BN323" s="535"/>
    </row>
    <row r="324" spans="2:66" x14ac:dyDescent="0.25">
      <c r="B324" s="535"/>
      <c r="C324" s="535"/>
      <c r="D324" s="535"/>
      <c r="E324" s="535"/>
      <c r="F324" s="535"/>
      <c r="G324" s="535"/>
      <c r="H324" s="535"/>
      <c r="I324" s="535"/>
      <c r="J324" s="535"/>
      <c r="K324" s="535"/>
      <c r="L324" s="1007"/>
      <c r="BI324" s="535"/>
      <c r="BJ324" s="535"/>
      <c r="BK324" s="535"/>
      <c r="BL324" s="535"/>
      <c r="BM324" s="535"/>
      <c r="BN324" s="535"/>
    </row>
    <row r="325" spans="2:66" x14ac:dyDescent="0.25">
      <c r="B325" s="535"/>
      <c r="C325" s="535"/>
      <c r="D325" s="535"/>
      <c r="E325" s="535"/>
      <c r="F325" s="535"/>
      <c r="G325" s="535"/>
      <c r="H325" s="535"/>
      <c r="I325" s="535"/>
      <c r="J325" s="535"/>
      <c r="K325" s="535"/>
      <c r="L325" s="1007"/>
      <c r="BI325" s="535"/>
      <c r="BJ325" s="535"/>
      <c r="BK325" s="535"/>
      <c r="BL325" s="535"/>
      <c r="BM325" s="535"/>
      <c r="BN325" s="535"/>
    </row>
    <row r="326" spans="2:66" x14ac:dyDescent="0.25">
      <c r="B326" s="535"/>
      <c r="C326" s="535"/>
      <c r="D326" s="535"/>
      <c r="E326" s="535"/>
      <c r="F326" s="535"/>
      <c r="G326" s="535"/>
      <c r="H326" s="535"/>
      <c r="I326" s="535"/>
      <c r="J326" s="535"/>
      <c r="K326" s="535"/>
      <c r="L326" s="1007"/>
      <c r="BI326" s="535"/>
      <c r="BJ326" s="535"/>
      <c r="BK326" s="535"/>
      <c r="BL326" s="535"/>
      <c r="BM326" s="535"/>
      <c r="BN326" s="535"/>
    </row>
    <row r="327" spans="2:66" x14ac:dyDescent="0.25">
      <c r="B327" s="535"/>
      <c r="C327" s="535"/>
      <c r="D327" s="535"/>
      <c r="E327" s="535"/>
      <c r="F327" s="535"/>
      <c r="G327" s="535"/>
      <c r="H327" s="535"/>
      <c r="I327" s="535"/>
      <c r="J327" s="535"/>
      <c r="K327" s="535"/>
      <c r="L327" s="1007"/>
      <c r="BI327" s="535"/>
      <c r="BJ327" s="535"/>
      <c r="BK327" s="535"/>
      <c r="BL327" s="535"/>
      <c r="BM327" s="535"/>
      <c r="BN327" s="535"/>
    </row>
    <row r="328" spans="2:66" x14ac:dyDescent="0.25">
      <c r="B328" s="535"/>
      <c r="C328" s="535"/>
      <c r="D328" s="535"/>
      <c r="E328" s="535"/>
      <c r="F328" s="535"/>
      <c r="G328" s="535"/>
      <c r="H328" s="535"/>
      <c r="I328" s="535"/>
      <c r="J328" s="535"/>
      <c r="K328" s="535"/>
      <c r="L328" s="1007"/>
      <c r="BI328" s="535"/>
      <c r="BJ328" s="535"/>
      <c r="BK328" s="535"/>
      <c r="BL328" s="535"/>
      <c r="BM328" s="535"/>
      <c r="BN328" s="535"/>
    </row>
    <row r="329" spans="2:66" x14ac:dyDescent="0.25">
      <c r="B329" s="535"/>
      <c r="C329" s="535"/>
      <c r="D329" s="535"/>
      <c r="E329" s="535"/>
      <c r="F329" s="535"/>
      <c r="G329" s="535"/>
      <c r="H329" s="535"/>
      <c r="I329" s="535"/>
      <c r="J329" s="535"/>
      <c r="K329" s="535"/>
      <c r="L329" s="1007"/>
      <c r="BI329" s="535"/>
      <c r="BJ329" s="535"/>
      <c r="BK329" s="535"/>
      <c r="BL329" s="535"/>
      <c r="BM329" s="535"/>
      <c r="BN329" s="535"/>
    </row>
    <row r="330" spans="2:66" x14ac:dyDescent="0.25">
      <c r="B330" s="535"/>
      <c r="C330" s="535"/>
      <c r="D330" s="535"/>
      <c r="E330" s="535"/>
      <c r="F330" s="535"/>
      <c r="G330" s="535"/>
      <c r="H330" s="535"/>
      <c r="I330" s="535"/>
      <c r="J330" s="535"/>
      <c r="K330" s="535"/>
      <c r="L330" s="1007"/>
      <c r="BI330" s="535"/>
      <c r="BJ330" s="535"/>
      <c r="BK330" s="535"/>
      <c r="BL330" s="535"/>
      <c r="BM330" s="535"/>
      <c r="BN330" s="535"/>
    </row>
    <row r="331" spans="2:66" x14ac:dyDescent="0.25">
      <c r="B331" s="535"/>
      <c r="C331" s="535"/>
      <c r="D331" s="535"/>
      <c r="E331" s="535"/>
      <c r="F331" s="535"/>
      <c r="G331" s="535"/>
      <c r="H331" s="535"/>
      <c r="I331" s="535"/>
      <c r="J331" s="535"/>
      <c r="K331" s="535"/>
      <c r="L331" s="1007"/>
      <c r="BI331" s="535"/>
      <c r="BJ331" s="535"/>
      <c r="BK331" s="535"/>
      <c r="BL331" s="535"/>
      <c r="BM331" s="535"/>
      <c r="BN331" s="535"/>
    </row>
    <row r="332" spans="2:66" x14ac:dyDescent="0.25">
      <c r="B332" s="535"/>
      <c r="C332" s="535"/>
      <c r="D332" s="535"/>
      <c r="E332" s="535"/>
      <c r="F332" s="535"/>
      <c r="G332" s="535"/>
      <c r="H332" s="535"/>
      <c r="I332" s="535"/>
      <c r="J332" s="535"/>
      <c r="K332" s="535"/>
      <c r="L332" s="1007"/>
      <c r="BI332" s="535"/>
      <c r="BJ332" s="535"/>
      <c r="BK332" s="535"/>
      <c r="BL332" s="535"/>
      <c r="BM332" s="535"/>
      <c r="BN332" s="535"/>
    </row>
    <row r="333" spans="2:66" x14ac:dyDescent="0.25">
      <c r="B333" s="535"/>
      <c r="C333" s="535"/>
      <c r="D333" s="535"/>
      <c r="E333" s="535"/>
      <c r="F333" s="535"/>
      <c r="G333" s="535"/>
      <c r="H333" s="535"/>
      <c r="I333" s="535"/>
      <c r="J333" s="535"/>
      <c r="K333" s="535"/>
      <c r="L333" s="1007"/>
      <c r="BI333" s="535"/>
      <c r="BJ333" s="535"/>
      <c r="BK333" s="535"/>
      <c r="BL333" s="535"/>
      <c r="BM333" s="535"/>
      <c r="BN333" s="535"/>
    </row>
    <row r="334" spans="2:66" x14ac:dyDescent="0.25">
      <c r="B334" s="535"/>
      <c r="C334" s="535"/>
      <c r="D334" s="535"/>
      <c r="E334" s="535"/>
      <c r="F334" s="535"/>
      <c r="G334" s="535"/>
      <c r="H334" s="535"/>
      <c r="I334" s="535"/>
      <c r="J334" s="535"/>
      <c r="K334" s="535"/>
      <c r="L334" s="1007"/>
      <c r="BI334" s="535"/>
      <c r="BJ334" s="535"/>
      <c r="BK334" s="535"/>
      <c r="BL334" s="535"/>
      <c r="BM334" s="535"/>
      <c r="BN334" s="535"/>
    </row>
    <row r="335" spans="2:66" x14ac:dyDescent="0.25">
      <c r="B335" s="535"/>
      <c r="C335" s="535"/>
      <c r="D335" s="535"/>
      <c r="E335" s="535"/>
      <c r="F335" s="535"/>
      <c r="G335" s="535"/>
      <c r="H335" s="535"/>
      <c r="I335" s="535"/>
      <c r="J335" s="535"/>
      <c r="K335" s="535"/>
      <c r="L335" s="1007"/>
      <c r="BI335" s="535"/>
      <c r="BJ335" s="535"/>
      <c r="BK335" s="535"/>
      <c r="BL335" s="535"/>
      <c r="BM335" s="535"/>
      <c r="BN335" s="535"/>
    </row>
    <row r="336" spans="2:66" x14ac:dyDescent="0.25">
      <c r="B336" s="535"/>
      <c r="C336" s="535"/>
      <c r="D336" s="535"/>
      <c r="E336" s="535"/>
      <c r="F336" s="535"/>
      <c r="G336" s="535"/>
      <c r="H336" s="535"/>
      <c r="I336" s="535"/>
      <c r="J336" s="535"/>
      <c r="K336" s="535"/>
      <c r="L336" s="1007"/>
      <c r="BI336" s="535"/>
      <c r="BJ336" s="535"/>
      <c r="BK336" s="535"/>
      <c r="BL336" s="535"/>
      <c r="BM336" s="535"/>
      <c r="BN336" s="535"/>
    </row>
    <row r="337" spans="2:66" x14ac:dyDescent="0.25">
      <c r="B337" s="535"/>
      <c r="C337" s="535"/>
      <c r="D337" s="535"/>
      <c r="E337" s="535"/>
      <c r="F337" s="535"/>
      <c r="G337" s="535"/>
      <c r="H337" s="535"/>
      <c r="I337" s="535"/>
      <c r="J337" s="535"/>
      <c r="K337" s="535"/>
      <c r="L337" s="1007"/>
      <c r="BI337" s="535"/>
      <c r="BJ337" s="535"/>
      <c r="BK337" s="535"/>
      <c r="BL337" s="535"/>
      <c r="BM337" s="535"/>
      <c r="BN337" s="535"/>
    </row>
    <row r="338" spans="2:66" x14ac:dyDescent="0.25">
      <c r="B338" s="535"/>
      <c r="C338" s="535"/>
      <c r="D338" s="535"/>
      <c r="E338" s="535"/>
      <c r="F338" s="535"/>
      <c r="G338" s="535"/>
      <c r="H338" s="535"/>
      <c r="I338" s="535"/>
      <c r="J338" s="535"/>
      <c r="K338" s="535"/>
      <c r="L338" s="1007"/>
      <c r="BI338" s="535"/>
      <c r="BJ338" s="535"/>
      <c r="BK338" s="535"/>
      <c r="BL338" s="535"/>
      <c r="BM338" s="535"/>
      <c r="BN338" s="535"/>
    </row>
    <row r="339" spans="2:66" x14ac:dyDescent="0.25">
      <c r="B339" s="535"/>
      <c r="C339" s="535"/>
      <c r="D339" s="535"/>
      <c r="E339" s="535"/>
      <c r="F339" s="535"/>
      <c r="G339" s="535"/>
      <c r="H339" s="535"/>
      <c r="I339" s="535"/>
      <c r="J339" s="535"/>
      <c r="K339" s="535"/>
      <c r="L339" s="1007"/>
      <c r="BI339" s="535"/>
      <c r="BJ339" s="535"/>
      <c r="BK339" s="535"/>
      <c r="BL339" s="535"/>
      <c r="BM339" s="535"/>
      <c r="BN339" s="535"/>
    </row>
    <row r="340" spans="2:66" x14ac:dyDescent="0.25">
      <c r="B340" s="535"/>
      <c r="C340" s="535"/>
      <c r="D340" s="535"/>
      <c r="E340" s="535"/>
      <c r="F340" s="535"/>
      <c r="G340" s="535"/>
      <c r="H340" s="535"/>
      <c r="I340" s="535"/>
      <c r="J340" s="535"/>
      <c r="K340" s="535"/>
      <c r="L340" s="1007"/>
      <c r="BI340" s="535"/>
      <c r="BJ340" s="535"/>
      <c r="BK340" s="535"/>
      <c r="BL340" s="535"/>
      <c r="BM340" s="535"/>
      <c r="BN340" s="535"/>
    </row>
    <row r="341" spans="2:66" x14ac:dyDescent="0.25">
      <c r="B341" s="535"/>
      <c r="C341" s="535"/>
      <c r="D341" s="535"/>
      <c r="E341" s="535"/>
      <c r="F341" s="535"/>
      <c r="G341" s="535"/>
      <c r="H341" s="535"/>
      <c r="I341" s="535"/>
      <c r="J341" s="535"/>
      <c r="K341" s="535"/>
      <c r="L341" s="1007"/>
      <c r="BI341" s="535"/>
      <c r="BJ341" s="535"/>
      <c r="BK341" s="535"/>
      <c r="BL341" s="535"/>
      <c r="BM341" s="535"/>
      <c r="BN341" s="535"/>
    </row>
    <row r="342" spans="2:66" x14ac:dyDescent="0.25">
      <c r="B342" s="535"/>
      <c r="C342" s="535"/>
      <c r="D342" s="535"/>
      <c r="E342" s="535"/>
      <c r="F342" s="535"/>
      <c r="G342" s="535"/>
      <c r="H342" s="535"/>
      <c r="I342" s="535"/>
      <c r="J342" s="535"/>
      <c r="K342" s="535"/>
      <c r="L342" s="1007"/>
      <c r="BI342" s="535"/>
      <c r="BJ342" s="535"/>
      <c r="BK342" s="535"/>
      <c r="BL342" s="535"/>
      <c r="BM342" s="535"/>
      <c r="BN342" s="535"/>
    </row>
    <row r="343" spans="2:66" x14ac:dyDescent="0.25">
      <c r="B343" s="535"/>
      <c r="C343" s="535"/>
      <c r="D343" s="535"/>
      <c r="E343" s="535"/>
      <c r="F343" s="535"/>
      <c r="G343" s="535"/>
      <c r="H343" s="535"/>
      <c r="I343" s="535"/>
      <c r="J343" s="535"/>
      <c r="K343" s="535"/>
      <c r="L343" s="1007"/>
      <c r="BI343" s="535"/>
      <c r="BJ343" s="535"/>
      <c r="BK343" s="535"/>
      <c r="BL343" s="535"/>
      <c r="BM343" s="535"/>
      <c r="BN343" s="535"/>
    </row>
    <row r="344" spans="2:66" x14ac:dyDescent="0.25">
      <c r="B344" s="535"/>
      <c r="C344" s="535"/>
      <c r="D344" s="535"/>
      <c r="E344" s="535"/>
      <c r="F344" s="535"/>
      <c r="G344" s="535"/>
      <c r="H344" s="535"/>
      <c r="I344" s="535"/>
      <c r="J344" s="535"/>
      <c r="K344" s="535"/>
      <c r="L344" s="1007"/>
      <c r="BI344" s="535"/>
      <c r="BJ344" s="535"/>
      <c r="BK344" s="535"/>
      <c r="BL344" s="535"/>
      <c r="BM344" s="535"/>
      <c r="BN344" s="535"/>
    </row>
    <row r="345" spans="2:66" x14ac:dyDescent="0.25">
      <c r="B345" s="535"/>
      <c r="C345" s="535"/>
      <c r="D345" s="535"/>
      <c r="E345" s="535"/>
      <c r="F345" s="535"/>
      <c r="G345" s="535"/>
      <c r="H345" s="535"/>
      <c r="I345" s="535"/>
      <c r="J345" s="535"/>
      <c r="K345" s="535"/>
      <c r="L345" s="1007"/>
      <c r="BI345" s="535"/>
      <c r="BJ345" s="535"/>
      <c r="BK345" s="535"/>
      <c r="BL345" s="535"/>
      <c r="BM345" s="535"/>
      <c r="BN345" s="535"/>
    </row>
    <row r="346" spans="2:66" x14ac:dyDescent="0.25">
      <c r="B346" s="535"/>
      <c r="C346" s="535"/>
      <c r="D346" s="535"/>
      <c r="E346" s="535"/>
      <c r="F346" s="535"/>
      <c r="G346" s="535"/>
      <c r="H346" s="535"/>
      <c r="I346" s="535"/>
      <c r="J346" s="535"/>
      <c r="K346" s="535"/>
      <c r="L346" s="1007"/>
      <c r="BI346" s="535"/>
      <c r="BJ346" s="535"/>
      <c r="BK346" s="535"/>
      <c r="BL346" s="535"/>
      <c r="BM346" s="535"/>
      <c r="BN346" s="535"/>
    </row>
    <row r="347" spans="2:66" x14ac:dyDescent="0.25">
      <c r="B347" s="535"/>
      <c r="C347" s="535"/>
      <c r="D347" s="535"/>
      <c r="E347" s="535"/>
      <c r="F347" s="535"/>
      <c r="G347" s="535"/>
      <c r="H347" s="535"/>
      <c r="I347" s="535"/>
      <c r="J347" s="535"/>
      <c r="K347" s="535"/>
      <c r="L347" s="1007"/>
      <c r="BI347" s="535"/>
      <c r="BJ347" s="535"/>
      <c r="BK347" s="535"/>
      <c r="BL347" s="535"/>
      <c r="BM347" s="535"/>
      <c r="BN347" s="535"/>
    </row>
    <row r="348" spans="2:66" x14ac:dyDescent="0.25">
      <c r="B348" s="535"/>
      <c r="C348" s="535"/>
      <c r="D348" s="535"/>
      <c r="E348" s="535"/>
      <c r="F348" s="535"/>
      <c r="G348" s="535"/>
      <c r="H348" s="535"/>
      <c r="I348" s="535"/>
      <c r="J348" s="535"/>
      <c r="K348" s="535"/>
      <c r="L348" s="1007"/>
      <c r="BI348" s="535"/>
      <c r="BJ348" s="535"/>
      <c r="BK348" s="535"/>
      <c r="BL348" s="535"/>
      <c r="BM348" s="535"/>
      <c r="BN348" s="535"/>
    </row>
    <row r="349" spans="2:66" x14ac:dyDescent="0.25">
      <c r="B349" s="535"/>
      <c r="C349" s="535"/>
      <c r="D349" s="535"/>
      <c r="E349" s="535"/>
      <c r="F349" s="535"/>
      <c r="G349" s="535"/>
      <c r="H349" s="535"/>
      <c r="I349" s="535"/>
      <c r="J349" s="535"/>
      <c r="K349" s="535"/>
      <c r="L349" s="1007"/>
      <c r="BI349" s="535"/>
      <c r="BJ349" s="535"/>
      <c r="BK349" s="535"/>
      <c r="BL349" s="535"/>
      <c r="BM349" s="535"/>
      <c r="BN349" s="535"/>
    </row>
    <row r="350" spans="2:66" x14ac:dyDescent="0.25">
      <c r="B350" s="535"/>
      <c r="C350" s="535"/>
      <c r="D350" s="535"/>
      <c r="E350" s="535"/>
      <c r="F350" s="535"/>
      <c r="G350" s="535"/>
      <c r="H350" s="535"/>
      <c r="I350" s="535"/>
      <c r="J350" s="535"/>
      <c r="K350" s="535"/>
      <c r="L350" s="1007"/>
      <c r="BI350" s="535"/>
      <c r="BJ350" s="535"/>
      <c r="BK350" s="535"/>
      <c r="BL350" s="535"/>
      <c r="BM350" s="535"/>
      <c r="BN350" s="535"/>
    </row>
    <row r="351" spans="2:66" x14ac:dyDescent="0.25">
      <c r="B351" s="535"/>
      <c r="C351" s="535"/>
      <c r="D351" s="535"/>
      <c r="E351" s="535"/>
      <c r="F351" s="535"/>
      <c r="G351" s="535"/>
      <c r="H351" s="535"/>
      <c r="I351" s="535"/>
      <c r="J351" s="535"/>
      <c r="K351" s="535"/>
      <c r="L351" s="1007"/>
      <c r="BI351" s="535"/>
      <c r="BJ351" s="535"/>
      <c r="BK351" s="535"/>
      <c r="BL351" s="535"/>
      <c r="BM351" s="535"/>
      <c r="BN351" s="535"/>
    </row>
    <row r="352" spans="2:66" x14ac:dyDescent="0.25">
      <c r="B352" s="535"/>
      <c r="C352" s="535"/>
      <c r="D352" s="535"/>
      <c r="E352" s="535"/>
      <c r="F352" s="535"/>
      <c r="G352" s="535"/>
      <c r="H352" s="535"/>
      <c r="I352" s="535"/>
      <c r="J352" s="535"/>
      <c r="K352" s="535"/>
      <c r="L352" s="1007"/>
      <c r="BI352" s="535"/>
      <c r="BJ352" s="535"/>
      <c r="BK352" s="535"/>
      <c r="BL352" s="535"/>
      <c r="BM352" s="535"/>
      <c r="BN352" s="535"/>
    </row>
    <row r="353" spans="2:66" x14ac:dyDescent="0.25">
      <c r="B353" s="535"/>
      <c r="C353" s="535"/>
      <c r="D353" s="535"/>
      <c r="E353" s="535"/>
      <c r="F353" s="535"/>
      <c r="G353" s="535"/>
      <c r="H353" s="535"/>
      <c r="I353" s="535"/>
      <c r="J353" s="535"/>
      <c r="K353" s="535"/>
      <c r="L353" s="1007"/>
      <c r="BI353" s="535"/>
      <c r="BJ353" s="535"/>
      <c r="BK353" s="535"/>
      <c r="BL353" s="535"/>
      <c r="BM353" s="535"/>
      <c r="BN353" s="535"/>
    </row>
    <row r="354" spans="2:66" x14ac:dyDescent="0.25">
      <c r="B354" s="535"/>
      <c r="C354" s="535"/>
      <c r="D354" s="535"/>
      <c r="E354" s="535"/>
      <c r="F354" s="535"/>
      <c r="G354" s="535"/>
      <c r="H354" s="535"/>
      <c r="I354" s="535"/>
      <c r="J354" s="535"/>
      <c r="K354" s="535"/>
      <c r="L354" s="1007"/>
      <c r="BI354" s="535"/>
      <c r="BJ354" s="535"/>
      <c r="BK354" s="535"/>
      <c r="BL354" s="535"/>
      <c r="BM354" s="535"/>
      <c r="BN354" s="535"/>
    </row>
    <row r="355" spans="2:66" x14ac:dyDescent="0.25">
      <c r="B355" s="535"/>
      <c r="C355" s="535"/>
      <c r="D355" s="535"/>
      <c r="E355" s="535"/>
      <c r="F355" s="535"/>
      <c r="G355" s="535"/>
      <c r="H355" s="535"/>
      <c r="I355" s="535"/>
      <c r="J355" s="535"/>
      <c r="K355" s="535"/>
      <c r="L355" s="1007"/>
      <c r="BI355" s="535"/>
      <c r="BJ355" s="535"/>
      <c r="BK355" s="535"/>
      <c r="BL355" s="535"/>
      <c r="BM355" s="535"/>
      <c r="BN355" s="535"/>
    </row>
    <row r="356" spans="2:66" x14ac:dyDescent="0.25">
      <c r="B356" s="535"/>
      <c r="C356" s="535"/>
      <c r="D356" s="535"/>
      <c r="E356" s="535"/>
      <c r="F356" s="535"/>
      <c r="G356" s="535"/>
      <c r="H356" s="535"/>
      <c r="I356" s="535"/>
      <c r="J356" s="535"/>
      <c r="K356" s="535"/>
      <c r="L356" s="1007"/>
      <c r="BI356" s="535"/>
      <c r="BJ356" s="535"/>
      <c r="BK356" s="535"/>
      <c r="BL356" s="535"/>
      <c r="BM356" s="535"/>
      <c r="BN356" s="535"/>
    </row>
    <row r="357" spans="2:66" x14ac:dyDescent="0.25">
      <c r="B357" s="535"/>
      <c r="C357" s="535"/>
      <c r="D357" s="535"/>
      <c r="E357" s="535"/>
      <c r="F357" s="535"/>
      <c r="G357" s="535"/>
      <c r="H357" s="535"/>
      <c r="I357" s="535"/>
      <c r="J357" s="535"/>
      <c r="K357" s="535"/>
      <c r="L357" s="1007"/>
      <c r="BI357" s="535"/>
      <c r="BJ357" s="535"/>
      <c r="BK357" s="535"/>
      <c r="BL357" s="535"/>
      <c r="BM357" s="535"/>
      <c r="BN357" s="535"/>
    </row>
    <row r="358" spans="2:66" x14ac:dyDescent="0.25">
      <c r="B358" s="535"/>
      <c r="C358" s="535"/>
      <c r="D358" s="535"/>
      <c r="E358" s="535"/>
      <c r="F358" s="535"/>
      <c r="G358" s="535"/>
      <c r="H358" s="535"/>
      <c r="I358" s="535"/>
      <c r="J358" s="535"/>
      <c r="K358" s="535"/>
      <c r="L358" s="1007"/>
      <c r="BI358" s="535"/>
      <c r="BJ358" s="535"/>
      <c r="BK358" s="535"/>
      <c r="BL358" s="535"/>
      <c r="BM358" s="535"/>
      <c r="BN358" s="535"/>
    </row>
    <row r="359" spans="2:66" x14ac:dyDescent="0.25">
      <c r="B359" s="535"/>
      <c r="C359" s="535"/>
      <c r="D359" s="535"/>
      <c r="E359" s="535"/>
      <c r="F359" s="535"/>
      <c r="G359" s="535"/>
      <c r="H359" s="535"/>
      <c r="I359" s="535"/>
      <c r="J359" s="535"/>
      <c r="K359" s="535"/>
      <c r="L359" s="1007"/>
      <c r="BI359" s="535"/>
      <c r="BJ359" s="535"/>
      <c r="BK359" s="535"/>
      <c r="BL359" s="535"/>
      <c r="BM359" s="535"/>
      <c r="BN359" s="535"/>
    </row>
    <row r="360" spans="2:66" x14ac:dyDescent="0.25">
      <c r="B360" s="535"/>
      <c r="C360" s="535"/>
      <c r="D360" s="535"/>
      <c r="E360" s="535"/>
      <c r="F360" s="535"/>
      <c r="G360" s="535"/>
      <c r="H360" s="535"/>
      <c r="I360" s="535"/>
      <c r="J360" s="535"/>
      <c r="K360" s="535"/>
      <c r="L360" s="1007"/>
      <c r="BI360" s="535"/>
      <c r="BJ360" s="535"/>
      <c r="BK360" s="535"/>
      <c r="BL360" s="535"/>
      <c r="BM360" s="535"/>
      <c r="BN360" s="535"/>
    </row>
    <row r="361" spans="2:66" x14ac:dyDescent="0.25">
      <c r="B361" s="535"/>
      <c r="C361" s="535"/>
      <c r="D361" s="535"/>
      <c r="E361" s="535"/>
      <c r="F361" s="535"/>
      <c r="G361" s="535"/>
      <c r="H361" s="535"/>
      <c r="I361" s="535"/>
      <c r="J361" s="535"/>
      <c r="K361" s="535"/>
      <c r="L361" s="1007"/>
      <c r="BI361" s="535"/>
      <c r="BJ361" s="535"/>
      <c r="BK361" s="535"/>
      <c r="BL361" s="535"/>
      <c r="BM361" s="535"/>
      <c r="BN361" s="535"/>
    </row>
    <row r="362" spans="2:66" x14ac:dyDescent="0.25">
      <c r="B362" s="535"/>
      <c r="C362" s="535"/>
      <c r="D362" s="535"/>
      <c r="E362" s="535"/>
      <c r="F362" s="535"/>
      <c r="G362" s="535"/>
      <c r="H362" s="535"/>
      <c r="I362" s="535"/>
      <c r="J362" s="535"/>
      <c r="K362" s="535"/>
      <c r="L362" s="1007"/>
      <c r="BI362" s="535"/>
      <c r="BJ362" s="535"/>
      <c r="BK362" s="535"/>
      <c r="BL362" s="535"/>
      <c r="BM362" s="535"/>
      <c r="BN362" s="535"/>
    </row>
    <row r="363" spans="2:66" x14ac:dyDescent="0.25">
      <c r="B363" s="535"/>
      <c r="C363" s="535"/>
      <c r="D363" s="535"/>
      <c r="E363" s="535"/>
      <c r="F363" s="535"/>
      <c r="G363" s="535"/>
      <c r="H363" s="535"/>
      <c r="I363" s="535"/>
      <c r="J363" s="535"/>
      <c r="K363" s="535"/>
      <c r="L363" s="1007"/>
      <c r="BI363" s="535"/>
      <c r="BJ363" s="535"/>
      <c r="BK363" s="535"/>
      <c r="BL363" s="535"/>
      <c r="BM363" s="535"/>
      <c r="BN363" s="535"/>
    </row>
    <row r="364" spans="2:66" x14ac:dyDescent="0.25">
      <c r="B364" s="535"/>
      <c r="C364" s="535"/>
      <c r="D364" s="535"/>
      <c r="E364" s="535"/>
      <c r="F364" s="535"/>
      <c r="G364" s="535"/>
      <c r="H364" s="535"/>
      <c r="I364" s="535"/>
      <c r="J364" s="535"/>
      <c r="K364" s="535"/>
      <c r="L364" s="1007"/>
      <c r="BI364" s="535"/>
      <c r="BJ364" s="535"/>
      <c r="BK364" s="535"/>
      <c r="BL364" s="535"/>
      <c r="BM364" s="535"/>
      <c r="BN364" s="535"/>
    </row>
    <row r="365" spans="2:66" x14ac:dyDescent="0.25">
      <c r="B365" s="535"/>
      <c r="C365" s="535"/>
      <c r="D365" s="535"/>
      <c r="E365" s="535"/>
      <c r="F365" s="535"/>
      <c r="G365" s="535"/>
      <c r="H365" s="535"/>
      <c r="I365" s="535"/>
      <c r="J365" s="535"/>
      <c r="K365" s="535"/>
      <c r="L365" s="1007"/>
      <c r="BI365" s="535"/>
      <c r="BJ365" s="535"/>
      <c r="BK365" s="535"/>
      <c r="BL365" s="535"/>
      <c r="BM365" s="535"/>
      <c r="BN365" s="535"/>
    </row>
    <row r="366" spans="2:66" x14ac:dyDescent="0.25">
      <c r="B366" s="535"/>
      <c r="C366" s="535"/>
      <c r="D366" s="535"/>
      <c r="E366" s="535"/>
      <c r="F366" s="535"/>
      <c r="G366" s="535"/>
      <c r="H366" s="535"/>
      <c r="I366" s="535"/>
      <c r="J366" s="535"/>
      <c r="K366" s="535"/>
      <c r="L366" s="1007"/>
      <c r="BI366" s="535"/>
      <c r="BJ366" s="535"/>
      <c r="BK366" s="535"/>
      <c r="BL366" s="535"/>
      <c r="BM366" s="535"/>
      <c r="BN366" s="535"/>
    </row>
    <row r="367" spans="2:66" x14ac:dyDescent="0.25">
      <c r="B367" s="535"/>
      <c r="C367" s="535"/>
      <c r="D367" s="535"/>
      <c r="E367" s="535"/>
      <c r="F367" s="535"/>
      <c r="G367" s="535"/>
      <c r="H367" s="535"/>
      <c r="I367" s="535"/>
      <c r="J367" s="535"/>
      <c r="K367" s="535"/>
      <c r="L367" s="1007"/>
      <c r="BI367" s="535"/>
      <c r="BJ367" s="535"/>
      <c r="BK367" s="535"/>
      <c r="BL367" s="535"/>
      <c r="BM367" s="535"/>
      <c r="BN367" s="535"/>
    </row>
    <row r="368" spans="2:66" x14ac:dyDescent="0.25">
      <c r="B368" s="535"/>
      <c r="C368" s="535"/>
      <c r="D368" s="535"/>
      <c r="E368" s="535"/>
      <c r="F368" s="535"/>
      <c r="G368" s="535"/>
      <c r="H368" s="535"/>
      <c r="I368" s="535"/>
      <c r="J368" s="535"/>
      <c r="K368" s="535"/>
      <c r="L368" s="1007"/>
      <c r="BI368" s="535"/>
      <c r="BJ368" s="535"/>
      <c r="BK368" s="535"/>
      <c r="BL368" s="535"/>
      <c r="BM368" s="535"/>
      <c r="BN368" s="535"/>
    </row>
    <row r="369" spans="2:66" x14ac:dyDescent="0.25">
      <c r="B369" s="535"/>
      <c r="C369" s="535"/>
      <c r="D369" s="535"/>
      <c r="E369" s="535"/>
      <c r="F369" s="535"/>
      <c r="G369" s="535"/>
      <c r="H369" s="535"/>
      <c r="I369" s="535"/>
      <c r="J369" s="535"/>
      <c r="K369" s="535"/>
      <c r="L369" s="1007"/>
      <c r="BI369" s="535"/>
      <c r="BJ369" s="535"/>
      <c r="BK369" s="535"/>
      <c r="BL369" s="535"/>
      <c r="BM369" s="535"/>
      <c r="BN369" s="535"/>
    </row>
    <row r="370" spans="2:66" x14ac:dyDescent="0.25">
      <c r="B370" s="535"/>
      <c r="C370" s="535"/>
      <c r="D370" s="535"/>
      <c r="E370" s="535"/>
      <c r="F370" s="535"/>
      <c r="G370" s="535"/>
      <c r="H370" s="535"/>
      <c r="I370" s="535"/>
      <c r="J370" s="535"/>
      <c r="K370" s="535"/>
      <c r="L370" s="1007"/>
      <c r="BI370" s="535"/>
      <c r="BJ370" s="535"/>
      <c r="BK370" s="535"/>
      <c r="BL370" s="535"/>
      <c r="BM370" s="535"/>
      <c r="BN370" s="535"/>
    </row>
    <row r="371" spans="2:66" x14ac:dyDescent="0.25">
      <c r="B371" s="535"/>
      <c r="C371" s="535"/>
      <c r="D371" s="535"/>
      <c r="E371" s="535"/>
      <c r="F371" s="535"/>
      <c r="G371" s="535"/>
      <c r="H371" s="535"/>
      <c r="I371" s="535"/>
      <c r="J371" s="535"/>
      <c r="K371" s="535"/>
      <c r="L371" s="1007"/>
      <c r="BI371" s="535"/>
      <c r="BJ371" s="535"/>
      <c r="BK371" s="535"/>
      <c r="BL371" s="535"/>
      <c r="BM371" s="535"/>
      <c r="BN371" s="535"/>
    </row>
    <row r="372" spans="2:66" x14ac:dyDescent="0.25">
      <c r="B372" s="535"/>
      <c r="C372" s="535"/>
      <c r="D372" s="535"/>
      <c r="E372" s="535"/>
      <c r="F372" s="535"/>
      <c r="G372" s="535"/>
      <c r="H372" s="535"/>
      <c r="I372" s="535"/>
      <c r="J372" s="535"/>
      <c r="K372" s="535"/>
      <c r="L372" s="1007"/>
      <c r="BI372" s="535"/>
      <c r="BJ372" s="535"/>
      <c r="BK372" s="535"/>
      <c r="BL372" s="535"/>
      <c r="BM372" s="535"/>
      <c r="BN372" s="535"/>
    </row>
    <row r="373" spans="2:66" x14ac:dyDescent="0.25">
      <c r="B373" s="535"/>
      <c r="C373" s="535"/>
      <c r="D373" s="535"/>
      <c r="E373" s="535"/>
      <c r="F373" s="535"/>
      <c r="G373" s="535"/>
      <c r="H373" s="535"/>
      <c r="I373" s="535"/>
      <c r="J373" s="535"/>
      <c r="K373" s="535"/>
      <c r="L373" s="1007"/>
      <c r="BI373" s="535"/>
      <c r="BJ373" s="535"/>
      <c r="BK373" s="535"/>
      <c r="BL373" s="535"/>
      <c r="BM373" s="535"/>
      <c r="BN373" s="535"/>
    </row>
    <row r="374" spans="2:66" x14ac:dyDescent="0.25">
      <c r="B374" s="535"/>
      <c r="C374" s="535"/>
      <c r="D374" s="535"/>
      <c r="E374" s="535"/>
      <c r="F374" s="535"/>
      <c r="G374" s="535"/>
      <c r="H374" s="535"/>
      <c r="I374" s="535"/>
      <c r="J374" s="535"/>
      <c r="K374" s="535"/>
      <c r="L374" s="1007"/>
      <c r="BI374" s="535"/>
      <c r="BJ374" s="535"/>
      <c r="BK374" s="535"/>
      <c r="BL374" s="535"/>
      <c r="BM374" s="535"/>
      <c r="BN374" s="535"/>
    </row>
    <row r="375" spans="2:66" x14ac:dyDescent="0.25">
      <c r="B375" s="535"/>
      <c r="C375" s="535"/>
      <c r="D375" s="535"/>
      <c r="E375" s="535"/>
      <c r="F375" s="535"/>
      <c r="G375" s="535"/>
      <c r="H375" s="535"/>
      <c r="I375" s="535"/>
      <c r="J375" s="535"/>
      <c r="K375" s="535"/>
      <c r="L375" s="1007"/>
      <c r="BI375" s="535"/>
      <c r="BJ375" s="535"/>
      <c r="BK375" s="535"/>
      <c r="BL375" s="535"/>
      <c r="BM375" s="535"/>
      <c r="BN375" s="535"/>
    </row>
    <row r="376" spans="2:66" x14ac:dyDescent="0.25">
      <c r="B376" s="535"/>
      <c r="C376" s="535"/>
      <c r="D376" s="535"/>
      <c r="E376" s="535"/>
      <c r="F376" s="535"/>
      <c r="G376" s="535"/>
      <c r="H376" s="535"/>
      <c r="I376" s="535"/>
      <c r="J376" s="535"/>
      <c r="K376" s="535"/>
      <c r="L376" s="1007"/>
      <c r="BI376" s="535"/>
      <c r="BJ376" s="535"/>
      <c r="BK376" s="535"/>
      <c r="BL376" s="535"/>
      <c r="BM376" s="535"/>
      <c r="BN376" s="535"/>
    </row>
    <row r="377" spans="2:66" x14ac:dyDescent="0.25">
      <c r="B377" s="535"/>
      <c r="C377" s="535"/>
      <c r="D377" s="535"/>
      <c r="E377" s="535"/>
      <c r="F377" s="535"/>
      <c r="G377" s="535"/>
      <c r="H377" s="535"/>
      <c r="I377" s="535"/>
      <c r="J377" s="535"/>
      <c r="K377" s="535"/>
      <c r="L377" s="1007"/>
      <c r="BI377" s="535"/>
      <c r="BJ377" s="535"/>
      <c r="BK377" s="535"/>
      <c r="BL377" s="535"/>
      <c r="BM377" s="535"/>
      <c r="BN377" s="535"/>
    </row>
    <row r="378" spans="2:66" x14ac:dyDescent="0.25">
      <c r="B378" s="535"/>
      <c r="C378" s="535"/>
      <c r="D378" s="535"/>
      <c r="E378" s="535"/>
      <c r="F378" s="535"/>
      <c r="G378" s="535"/>
      <c r="H378" s="535"/>
      <c r="I378" s="535"/>
      <c r="J378" s="535"/>
      <c r="K378" s="535"/>
      <c r="L378" s="1007"/>
      <c r="BI378" s="535"/>
      <c r="BJ378" s="535"/>
      <c r="BK378" s="535"/>
      <c r="BL378" s="535"/>
      <c r="BM378" s="535"/>
      <c r="BN378" s="535"/>
    </row>
    <row r="379" spans="2:66" x14ac:dyDescent="0.25">
      <c r="B379" s="535"/>
      <c r="C379" s="535"/>
      <c r="D379" s="535"/>
      <c r="E379" s="535"/>
      <c r="F379" s="535"/>
      <c r="G379" s="535"/>
      <c r="H379" s="535"/>
      <c r="I379" s="535"/>
      <c r="J379" s="535"/>
      <c r="K379" s="535"/>
      <c r="L379" s="1007"/>
      <c r="BI379" s="535"/>
      <c r="BJ379" s="535"/>
      <c r="BK379" s="535"/>
      <c r="BL379" s="535"/>
      <c r="BM379" s="535"/>
      <c r="BN379" s="535"/>
    </row>
    <row r="380" spans="2:66" x14ac:dyDescent="0.25">
      <c r="B380" s="535"/>
      <c r="C380" s="535"/>
      <c r="D380" s="535"/>
      <c r="E380" s="535"/>
      <c r="F380" s="535"/>
      <c r="G380" s="535"/>
      <c r="H380" s="535"/>
      <c r="I380" s="535"/>
      <c r="J380" s="535"/>
      <c r="K380" s="535"/>
      <c r="L380" s="1007"/>
      <c r="BI380" s="535"/>
      <c r="BJ380" s="535"/>
      <c r="BK380" s="535"/>
      <c r="BL380" s="535"/>
      <c r="BM380" s="535"/>
      <c r="BN380" s="535"/>
    </row>
    <row r="381" spans="2:66" x14ac:dyDescent="0.25">
      <c r="B381" s="535"/>
      <c r="C381" s="535"/>
      <c r="D381" s="535"/>
      <c r="E381" s="535"/>
      <c r="F381" s="535"/>
      <c r="G381" s="535"/>
      <c r="H381" s="535"/>
      <c r="I381" s="535"/>
      <c r="J381" s="535"/>
      <c r="K381" s="535"/>
      <c r="L381" s="1007"/>
      <c r="BI381" s="535"/>
      <c r="BJ381" s="535"/>
      <c r="BK381" s="535"/>
      <c r="BL381" s="535"/>
      <c r="BM381" s="535"/>
      <c r="BN381" s="535"/>
    </row>
    <row r="382" spans="2:66" x14ac:dyDescent="0.25">
      <c r="B382" s="535"/>
      <c r="C382" s="535"/>
      <c r="D382" s="535"/>
      <c r="E382" s="535"/>
      <c r="F382" s="535"/>
      <c r="G382" s="535"/>
      <c r="H382" s="535"/>
      <c r="I382" s="535"/>
      <c r="J382" s="535"/>
      <c r="K382" s="535"/>
      <c r="L382" s="1007"/>
      <c r="BI382" s="535"/>
      <c r="BJ382" s="535"/>
      <c r="BK382" s="535"/>
      <c r="BL382" s="535"/>
      <c r="BM382" s="535"/>
      <c r="BN382" s="535"/>
    </row>
    <row r="383" spans="2:66" x14ac:dyDescent="0.25">
      <c r="B383" s="535"/>
      <c r="C383" s="535"/>
      <c r="D383" s="535"/>
      <c r="E383" s="535"/>
      <c r="F383" s="535"/>
      <c r="G383" s="535"/>
      <c r="H383" s="535"/>
      <c r="I383" s="535"/>
      <c r="J383" s="535"/>
      <c r="K383" s="535"/>
      <c r="L383" s="1007"/>
      <c r="BI383" s="535"/>
      <c r="BJ383" s="535"/>
      <c r="BK383" s="535"/>
      <c r="BL383" s="535"/>
      <c r="BM383" s="535"/>
      <c r="BN383" s="535"/>
    </row>
    <row r="384" spans="2:66" x14ac:dyDescent="0.25">
      <c r="B384" s="535"/>
      <c r="C384" s="535"/>
      <c r="D384" s="535"/>
      <c r="E384" s="535"/>
      <c r="F384" s="535"/>
      <c r="G384" s="535"/>
      <c r="H384" s="535"/>
      <c r="I384" s="535"/>
      <c r="J384" s="535"/>
      <c r="K384" s="535"/>
      <c r="L384" s="1007"/>
      <c r="BI384" s="535"/>
      <c r="BJ384" s="535"/>
      <c r="BK384" s="535"/>
      <c r="BL384" s="535"/>
      <c r="BM384" s="535"/>
      <c r="BN384" s="535"/>
    </row>
    <row r="385" spans="2:66" x14ac:dyDescent="0.25">
      <c r="B385" s="535"/>
      <c r="C385" s="535"/>
      <c r="D385" s="535"/>
      <c r="E385" s="535"/>
      <c r="F385" s="535"/>
      <c r="G385" s="535"/>
      <c r="H385" s="535"/>
      <c r="I385" s="535"/>
      <c r="J385" s="535"/>
      <c r="K385" s="535"/>
      <c r="L385" s="1007"/>
      <c r="BI385" s="535"/>
      <c r="BJ385" s="535"/>
      <c r="BK385" s="535"/>
      <c r="BL385" s="535"/>
      <c r="BM385" s="535"/>
      <c r="BN385" s="535"/>
    </row>
    <row r="386" spans="2:66" x14ac:dyDescent="0.25">
      <c r="B386" s="535"/>
      <c r="C386" s="535"/>
      <c r="D386" s="535"/>
      <c r="E386" s="535"/>
      <c r="F386" s="535"/>
      <c r="G386" s="535"/>
      <c r="H386" s="535"/>
      <c r="I386" s="535"/>
      <c r="J386" s="535"/>
      <c r="K386" s="535"/>
      <c r="L386" s="1007"/>
      <c r="BI386" s="535"/>
      <c r="BJ386" s="535"/>
      <c r="BK386" s="535"/>
      <c r="BL386" s="535"/>
      <c r="BM386" s="535"/>
      <c r="BN386" s="535"/>
    </row>
    <row r="387" spans="2:66" x14ac:dyDescent="0.25">
      <c r="B387" s="535"/>
      <c r="C387" s="535"/>
      <c r="D387" s="535"/>
      <c r="E387" s="535"/>
      <c r="F387" s="535"/>
      <c r="G387" s="535"/>
      <c r="H387" s="535"/>
      <c r="I387" s="535"/>
      <c r="J387" s="535"/>
      <c r="K387" s="535"/>
      <c r="L387" s="1007"/>
      <c r="BI387" s="535"/>
      <c r="BJ387" s="535"/>
      <c r="BK387" s="535"/>
      <c r="BL387" s="535"/>
      <c r="BM387" s="535"/>
      <c r="BN387" s="535"/>
    </row>
    <row r="388" spans="2:66" x14ac:dyDescent="0.25">
      <c r="B388" s="535"/>
      <c r="C388" s="535"/>
      <c r="D388" s="535"/>
      <c r="E388" s="535"/>
      <c r="F388" s="535"/>
      <c r="G388" s="535"/>
      <c r="H388" s="535"/>
      <c r="I388" s="535"/>
      <c r="J388" s="535"/>
      <c r="K388" s="535"/>
      <c r="L388" s="1007"/>
      <c r="BI388" s="535"/>
      <c r="BJ388" s="535"/>
      <c r="BK388" s="535"/>
      <c r="BL388" s="535"/>
      <c r="BM388" s="535"/>
      <c r="BN388" s="535"/>
    </row>
    <row r="389" spans="2:66" x14ac:dyDescent="0.25">
      <c r="B389" s="535"/>
      <c r="C389" s="535"/>
      <c r="D389" s="535"/>
      <c r="E389" s="535"/>
      <c r="F389" s="535"/>
      <c r="G389" s="535"/>
      <c r="H389" s="535"/>
      <c r="I389" s="535"/>
      <c r="J389" s="535"/>
      <c r="K389" s="535"/>
      <c r="L389" s="1007"/>
      <c r="BI389" s="535"/>
      <c r="BJ389" s="535"/>
      <c r="BK389" s="535"/>
      <c r="BL389" s="535"/>
      <c r="BM389" s="535"/>
      <c r="BN389" s="535"/>
    </row>
    <row r="390" spans="2:66" x14ac:dyDescent="0.25">
      <c r="B390" s="535"/>
      <c r="C390" s="535"/>
      <c r="D390" s="535"/>
      <c r="E390" s="535"/>
      <c r="F390" s="535"/>
      <c r="G390" s="535"/>
      <c r="H390" s="535"/>
      <c r="I390" s="535"/>
      <c r="J390" s="535"/>
      <c r="K390" s="535"/>
      <c r="L390" s="1007"/>
      <c r="BI390" s="535"/>
      <c r="BJ390" s="535"/>
      <c r="BK390" s="535"/>
      <c r="BL390" s="535"/>
      <c r="BM390" s="535"/>
      <c r="BN390" s="535"/>
    </row>
    <row r="391" spans="2:66" x14ac:dyDescent="0.25">
      <c r="B391" s="535"/>
      <c r="C391" s="535"/>
      <c r="D391" s="535"/>
      <c r="E391" s="535"/>
      <c r="F391" s="535"/>
      <c r="G391" s="535"/>
      <c r="H391" s="535"/>
      <c r="I391" s="535"/>
      <c r="J391" s="535"/>
      <c r="K391" s="535"/>
      <c r="L391" s="1007"/>
      <c r="BI391" s="535"/>
      <c r="BJ391" s="535"/>
      <c r="BK391" s="535"/>
      <c r="BL391" s="535"/>
      <c r="BM391" s="535"/>
      <c r="BN391" s="535"/>
    </row>
    <row r="392" spans="2:66" x14ac:dyDescent="0.25">
      <c r="B392" s="535"/>
      <c r="C392" s="535"/>
      <c r="D392" s="535"/>
      <c r="E392" s="535"/>
      <c r="F392" s="535"/>
      <c r="G392" s="535"/>
      <c r="H392" s="535"/>
      <c r="I392" s="535"/>
      <c r="J392" s="535"/>
      <c r="K392" s="535"/>
      <c r="L392" s="1007"/>
      <c r="BI392" s="535"/>
      <c r="BJ392" s="535"/>
      <c r="BK392" s="535"/>
      <c r="BL392" s="535"/>
      <c r="BM392" s="535"/>
      <c r="BN392" s="535"/>
    </row>
    <row r="393" spans="2:66" x14ac:dyDescent="0.25">
      <c r="B393" s="535"/>
      <c r="C393" s="535"/>
      <c r="D393" s="535"/>
      <c r="E393" s="535"/>
      <c r="F393" s="535"/>
      <c r="G393" s="535"/>
      <c r="H393" s="535"/>
      <c r="I393" s="535"/>
      <c r="J393" s="535"/>
      <c r="K393" s="535"/>
      <c r="L393" s="1007"/>
      <c r="BI393" s="535"/>
      <c r="BJ393" s="535"/>
      <c r="BK393" s="535"/>
      <c r="BL393" s="535"/>
      <c r="BM393" s="535"/>
      <c r="BN393" s="535"/>
    </row>
    <row r="394" spans="2:66" x14ac:dyDescent="0.25">
      <c r="B394" s="535"/>
      <c r="C394" s="535"/>
      <c r="D394" s="535"/>
      <c r="E394" s="535"/>
      <c r="F394" s="535"/>
      <c r="G394" s="535"/>
      <c r="H394" s="535"/>
      <c r="I394" s="535"/>
      <c r="J394" s="535"/>
      <c r="K394" s="535"/>
      <c r="L394" s="1007"/>
      <c r="BI394" s="535"/>
      <c r="BJ394" s="535"/>
      <c r="BK394" s="535"/>
      <c r="BL394" s="535"/>
      <c r="BM394" s="535"/>
      <c r="BN394" s="535"/>
    </row>
    <row r="395" spans="2:66" x14ac:dyDescent="0.25">
      <c r="B395" s="535"/>
      <c r="C395" s="535"/>
      <c r="D395" s="535"/>
      <c r="E395" s="535"/>
      <c r="F395" s="535"/>
      <c r="G395" s="535"/>
      <c r="H395" s="535"/>
      <c r="I395" s="535"/>
      <c r="J395" s="535"/>
      <c r="K395" s="535"/>
      <c r="L395" s="1007"/>
      <c r="BI395" s="535"/>
      <c r="BJ395" s="535"/>
      <c r="BK395" s="535"/>
      <c r="BL395" s="535"/>
      <c r="BM395" s="535"/>
      <c r="BN395" s="535"/>
    </row>
    <row r="396" spans="2:66" x14ac:dyDescent="0.25">
      <c r="B396" s="535"/>
      <c r="C396" s="535"/>
      <c r="D396" s="535"/>
      <c r="E396" s="535"/>
      <c r="F396" s="535"/>
      <c r="G396" s="535"/>
      <c r="H396" s="535"/>
      <c r="I396" s="535"/>
      <c r="J396" s="535"/>
      <c r="K396" s="535"/>
      <c r="L396" s="1007"/>
      <c r="BI396" s="535"/>
      <c r="BJ396" s="535"/>
      <c r="BK396" s="535"/>
      <c r="BL396" s="535"/>
      <c r="BM396" s="535"/>
      <c r="BN396" s="535"/>
    </row>
    <row r="397" spans="2:66" x14ac:dyDescent="0.25">
      <c r="B397" s="535"/>
      <c r="C397" s="535"/>
      <c r="D397" s="535"/>
      <c r="E397" s="535"/>
      <c r="F397" s="535"/>
      <c r="G397" s="535"/>
      <c r="H397" s="535"/>
      <c r="I397" s="535"/>
      <c r="J397" s="535"/>
      <c r="K397" s="535"/>
      <c r="L397" s="1007"/>
      <c r="BI397" s="535"/>
      <c r="BJ397" s="535"/>
      <c r="BK397" s="535"/>
      <c r="BL397" s="535"/>
      <c r="BM397" s="535"/>
      <c r="BN397" s="535"/>
    </row>
    <row r="398" spans="2:66" x14ac:dyDescent="0.25">
      <c r="B398" s="535"/>
      <c r="C398" s="535"/>
      <c r="D398" s="535"/>
      <c r="E398" s="535"/>
      <c r="F398" s="535"/>
      <c r="G398" s="535"/>
      <c r="H398" s="535"/>
      <c r="I398" s="535"/>
      <c r="J398" s="535"/>
      <c r="K398" s="535"/>
      <c r="L398" s="1007"/>
      <c r="BI398" s="535"/>
      <c r="BJ398" s="535"/>
      <c r="BK398" s="535"/>
      <c r="BL398" s="535"/>
      <c r="BM398" s="535"/>
      <c r="BN398" s="535"/>
    </row>
    <row r="399" spans="2:66" x14ac:dyDescent="0.25">
      <c r="B399" s="535"/>
      <c r="C399" s="535"/>
      <c r="D399" s="535"/>
      <c r="E399" s="535"/>
      <c r="F399" s="535"/>
      <c r="G399" s="535"/>
      <c r="H399" s="535"/>
      <c r="I399" s="535"/>
      <c r="J399" s="535"/>
      <c r="K399" s="535"/>
      <c r="L399" s="1007"/>
      <c r="BI399" s="535"/>
      <c r="BJ399" s="535"/>
      <c r="BK399" s="535"/>
      <c r="BL399" s="535"/>
      <c r="BM399" s="535"/>
      <c r="BN399" s="535"/>
    </row>
    <row r="400" spans="2:66" x14ac:dyDescent="0.25">
      <c r="B400" s="535"/>
      <c r="C400" s="535"/>
      <c r="D400" s="535"/>
      <c r="E400" s="535"/>
      <c r="F400" s="535"/>
      <c r="G400" s="535"/>
      <c r="H400" s="535"/>
      <c r="I400" s="535"/>
      <c r="J400" s="535"/>
      <c r="K400" s="535"/>
      <c r="L400" s="1007"/>
      <c r="BI400" s="535"/>
      <c r="BJ400" s="535"/>
      <c r="BK400" s="535"/>
      <c r="BL400" s="535"/>
      <c r="BM400" s="535"/>
      <c r="BN400" s="535"/>
    </row>
    <row r="401" spans="2:66" x14ac:dyDescent="0.25">
      <c r="B401" s="535"/>
      <c r="C401" s="535"/>
      <c r="D401" s="535"/>
      <c r="E401" s="535"/>
      <c r="F401" s="535"/>
      <c r="G401" s="535"/>
      <c r="H401" s="535"/>
      <c r="I401" s="535"/>
      <c r="J401" s="535"/>
      <c r="K401" s="535"/>
      <c r="L401" s="1007"/>
      <c r="BI401" s="535"/>
      <c r="BJ401" s="535"/>
      <c r="BK401" s="535"/>
      <c r="BL401" s="535"/>
      <c r="BM401" s="535"/>
      <c r="BN401" s="535"/>
    </row>
    <row r="402" spans="2:66" x14ac:dyDescent="0.25">
      <c r="B402" s="535"/>
      <c r="C402" s="535"/>
      <c r="D402" s="535"/>
      <c r="E402" s="535"/>
      <c r="F402" s="535"/>
      <c r="G402" s="535"/>
      <c r="H402" s="535"/>
      <c r="I402" s="535"/>
      <c r="J402" s="535"/>
      <c r="K402" s="535"/>
      <c r="L402" s="1007"/>
      <c r="BI402" s="535"/>
      <c r="BJ402" s="535"/>
      <c r="BK402" s="535"/>
      <c r="BL402" s="535"/>
      <c r="BM402" s="535"/>
      <c r="BN402" s="535"/>
    </row>
    <row r="403" spans="2:66" x14ac:dyDescent="0.25">
      <c r="B403" s="535"/>
      <c r="C403" s="535"/>
      <c r="D403" s="535"/>
      <c r="E403" s="535"/>
      <c r="F403" s="535"/>
      <c r="G403" s="535"/>
      <c r="H403" s="535"/>
      <c r="I403" s="535"/>
      <c r="J403" s="535"/>
      <c r="K403" s="535"/>
      <c r="L403" s="1007"/>
      <c r="BI403" s="535"/>
      <c r="BJ403" s="535"/>
      <c r="BK403" s="535"/>
      <c r="BL403" s="535"/>
      <c r="BM403" s="535"/>
      <c r="BN403" s="535"/>
    </row>
    <row r="404" spans="2:66" x14ac:dyDescent="0.25">
      <c r="B404" s="535"/>
      <c r="C404" s="535"/>
      <c r="D404" s="535"/>
      <c r="E404" s="535"/>
      <c r="F404" s="535"/>
      <c r="G404" s="535"/>
      <c r="H404" s="535"/>
      <c r="I404" s="535"/>
      <c r="J404" s="535"/>
      <c r="K404" s="535"/>
      <c r="L404" s="1007"/>
      <c r="BI404" s="535"/>
      <c r="BJ404" s="535"/>
      <c r="BK404" s="535"/>
      <c r="BL404" s="535"/>
      <c r="BM404" s="535"/>
      <c r="BN404" s="535"/>
    </row>
    <row r="405" spans="2:66" x14ac:dyDescent="0.25">
      <c r="B405" s="535"/>
      <c r="C405" s="535"/>
      <c r="D405" s="535"/>
      <c r="E405" s="535"/>
      <c r="F405" s="535"/>
      <c r="G405" s="535"/>
      <c r="H405" s="535"/>
      <c r="I405" s="535"/>
      <c r="J405" s="535"/>
      <c r="K405" s="535"/>
      <c r="L405" s="1007"/>
      <c r="BI405" s="535"/>
      <c r="BJ405" s="535"/>
      <c r="BK405" s="535"/>
      <c r="BL405" s="535"/>
      <c r="BM405" s="535"/>
      <c r="BN405" s="535"/>
    </row>
    <row r="406" spans="2:66" x14ac:dyDescent="0.25">
      <c r="B406" s="535"/>
      <c r="C406" s="535"/>
      <c r="D406" s="535"/>
      <c r="E406" s="535"/>
      <c r="F406" s="535"/>
      <c r="G406" s="535"/>
      <c r="H406" s="535"/>
      <c r="I406" s="535"/>
      <c r="J406" s="535"/>
      <c r="K406" s="535"/>
      <c r="L406" s="1007"/>
      <c r="BI406" s="535"/>
      <c r="BJ406" s="535"/>
      <c r="BK406" s="535"/>
      <c r="BL406" s="535"/>
      <c r="BM406" s="535"/>
      <c r="BN406" s="535"/>
    </row>
    <row r="407" spans="2:66" x14ac:dyDescent="0.25">
      <c r="B407" s="535"/>
      <c r="C407" s="535"/>
      <c r="D407" s="535"/>
      <c r="E407" s="535"/>
      <c r="F407" s="535"/>
      <c r="G407" s="535"/>
      <c r="H407" s="535"/>
      <c r="I407" s="535"/>
      <c r="J407" s="535"/>
      <c r="K407" s="535"/>
      <c r="L407" s="1007"/>
      <c r="BI407" s="535"/>
      <c r="BJ407" s="535"/>
      <c r="BK407" s="535"/>
      <c r="BL407" s="535"/>
      <c r="BM407" s="535"/>
      <c r="BN407" s="535"/>
    </row>
    <row r="408" spans="2:66" x14ac:dyDescent="0.25">
      <c r="B408" s="535"/>
      <c r="C408" s="535"/>
      <c r="D408" s="535"/>
      <c r="E408" s="535"/>
      <c r="F408" s="535"/>
      <c r="G408" s="535"/>
      <c r="H408" s="535"/>
      <c r="I408" s="535"/>
      <c r="J408" s="535"/>
      <c r="K408" s="535"/>
      <c r="L408" s="1007"/>
      <c r="BI408" s="535"/>
      <c r="BJ408" s="535"/>
      <c r="BK408" s="535"/>
      <c r="BL408" s="535"/>
      <c r="BM408" s="535"/>
      <c r="BN408" s="535"/>
    </row>
    <row r="409" spans="2:66" x14ac:dyDescent="0.25">
      <c r="B409" s="535"/>
      <c r="C409" s="535"/>
      <c r="D409" s="535"/>
      <c r="E409" s="535"/>
      <c r="F409" s="535"/>
      <c r="G409" s="535"/>
      <c r="H409" s="535"/>
      <c r="I409" s="535"/>
      <c r="J409" s="535"/>
      <c r="K409" s="535"/>
      <c r="L409" s="1007"/>
      <c r="BI409" s="535"/>
      <c r="BJ409" s="535"/>
      <c r="BK409" s="535"/>
      <c r="BL409" s="535"/>
      <c r="BM409" s="535"/>
      <c r="BN409" s="535"/>
    </row>
    <row r="410" spans="2:66" x14ac:dyDescent="0.25">
      <c r="B410" s="535"/>
      <c r="C410" s="535"/>
      <c r="D410" s="535"/>
      <c r="E410" s="535"/>
      <c r="F410" s="535"/>
      <c r="G410" s="535"/>
      <c r="H410" s="535"/>
      <c r="I410" s="535"/>
      <c r="J410" s="535"/>
      <c r="K410" s="535"/>
      <c r="L410" s="1007"/>
      <c r="BI410" s="535"/>
      <c r="BJ410" s="535"/>
      <c r="BK410" s="535"/>
      <c r="BL410" s="535"/>
      <c r="BM410" s="535"/>
      <c r="BN410" s="535"/>
    </row>
    <row r="411" spans="2:66" x14ac:dyDescent="0.25">
      <c r="B411" s="535"/>
      <c r="C411" s="535"/>
      <c r="D411" s="535"/>
      <c r="E411" s="535"/>
      <c r="F411" s="535"/>
      <c r="G411" s="535"/>
      <c r="H411" s="535"/>
      <c r="I411" s="535"/>
      <c r="J411" s="535"/>
      <c r="K411" s="535"/>
      <c r="L411" s="1007"/>
      <c r="BI411" s="535"/>
      <c r="BJ411" s="535"/>
      <c r="BK411" s="535"/>
      <c r="BL411" s="535"/>
      <c r="BM411" s="535"/>
      <c r="BN411" s="535"/>
    </row>
    <row r="412" spans="2:66" x14ac:dyDescent="0.25">
      <c r="B412" s="535"/>
      <c r="C412" s="535"/>
      <c r="D412" s="535"/>
      <c r="E412" s="535"/>
      <c r="F412" s="535"/>
      <c r="G412" s="535"/>
      <c r="H412" s="535"/>
      <c r="I412" s="535"/>
      <c r="J412" s="535"/>
      <c r="K412" s="535"/>
      <c r="L412" s="1007"/>
      <c r="BI412" s="535"/>
      <c r="BJ412" s="535"/>
      <c r="BK412" s="535"/>
      <c r="BL412" s="535"/>
      <c r="BM412" s="535"/>
      <c r="BN412" s="535"/>
    </row>
    <row r="413" spans="2:66" x14ac:dyDescent="0.25">
      <c r="B413" s="535"/>
      <c r="C413" s="535"/>
      <c r="D413" s="535"/>
      <c r="E413" s="535"/>
      <c r="F413" s="535"/>
      <c r="G413" s="535"/>
      <c r="H413" s="535"/>
      <c r="I413" s="535"/>
      <c r="J413" s="535"/>
      <c r="K413" s="535"/>
      <c r="L413" s="1007"/>
      <c r="BI413" s="535"/>
      <c r="BJ413" s="535"/>
      <c r="BK413" s="535"/>
      <c r="BL413" s="535"/>
      <c r="BM413" s="535"/>
      <c r="BN413" s="535"/>
    </row>
    <row r="414" spans="2:66" x14ac:dyDescent="0.25">
      <c r="B414" s="535"/>
      <c r="C414" s="535"/>
      <c r="D414" s="535"/>
      <c r="E414" s="535"/>
      <c r="F414" s="535"/>
      <c r="G414" s="535"/>
      <c r="H414" s="535"/>
      <c r="I414" s="535"/>
      <c r="J414" s="535"/>
      <c r="K414" s="535"/>
      <c r="L414" s="1007"/>
      <c r="BI414" s="535"/>
      <c r="BJ414" s="535"/>
      <c r="BK414" s="535"/>
      <c r="BL414" s="535"/>
      <c r="BM414" s="535"/>
      <c r="BN414" s="535"/>
    </row>
    <row r="415" spans="2:66" x14ac:dyDescent="0.25">
      <c r="B415" s="535"/>
      <c r="C415" s="535"/>
      <c r="D415" s="535"/>
      <c r="E415" s="535"/>
      <c r="F415" s="535"/>
      <c r="G415" s="535"/>
      <c r="H415" s="535"/>
      <c r="I415" s="535"/>
      <c r="J415" s="535"/>
      <c r="K415" s="535"/>
      <c r="L415" s="1007"/>
      <c r="BI415" s="535"/>
      <c r="BJ415" s="535"/>
      <c r="BK415" s="535"/>
      <c r="BL415" s="535"/>
      <c r="BM415" s="535"/>
      <c r="BN415" s="535"/>
    </row>
    <row r="416" spans="2:66" x14ac:dyDescent="0.25">
      <c r="B416" s="535"/>
      <c r="C416" s="535"/>
      <c r="D416" s="535"/>
      <c r="E416" s="535"/>
      <c r="F416" s="535"/>
      <c r="G416" s="535"/>
      <c r="H416" s="535"/>
      <c r="I416" s="535"/>
      <c r="J416" s="535"/>
      <c r="K416" s="535"/>
      <c r="L416" s="1007"/>
      <c r="BI416" s="535"/>
      <c r="BJ416" s="535"/>
      <c r="BK416" s="535"/>
      <c r="BL416" s="535"/>
      <c r="BM416" s="535"/>
      <c r="BN416" s="535"/>
    </row>
    <row r="417" spans="2:66" x14ac:dyDescent="0.25">
      <c r="B417" s="535"/>
      <c r="C417" s="535"/>
      <c r="D417" s="535"/>
      <c r="E417" s="535"/>
      <c r="F417" s="535"/>
      <c r="G417" s="535"/>
      <c r="H417" s="535"/>
      <c r="I417" s="535"/>
      <c r="J417" s="535"/>
      <c r="K417" s="535"/>
      <c r="L417" s="1007"/>
      <c r="BI417" s="535"/>
      <c r="BJ417" s="535"/>
      <c r="BK417" s="535"/>
      <c r="BL417" s="535"/>
      <c r="BM417" s="535"/>
      <c r="BN417" s="535"/>
    </row>
    <row r="418" spans="2:66" x14ac:dyDescent="0.25">
      <c r="B418" s="535"/>
      <c r="C418" s="535"/>
      <c r="D418" s="535"/>
      <c r="E418" s="535"/>
      <c r="F418" s="535"/>
      <c r="G418" s="535"/>
      <c r="H418" s="535"/>
      <c r="I418" s="535"/>
      <c r="J418" s="535"/>
      <c r="K418" s="535"/>
      <c r="L418" s="1007"/>
      <c r="BI418" s="535"/>
      <c r="BJ418" s="535"/>
      <c r="BK418" s="535"/>
      <c r="BL418" s="535"/>
      <c r="BM418" s="535"/>
      <c r="BN418" s="535"/>
    </row>
    <row r="419" spans="2:66" x14ac:dyDescent="0.25">
      <c r="B419" s="535"/>
      <c r="C419" s="535"/>
      <c r="D419" s="535"/>
      <c r="E419" s="535"/>
      <c r="F419" s="535"/>
      <c r="G419" s="535"/>
      <c r="H419" s="535"/>
      <c r="I419" s="535"/>
      <c r="J419" s="535"/>
      <c r="K419" s="535"/>
      <c r="L419" s="1007"/>
      <c r="BI419" s="535"/>
      <c r="BJ419" s="535"/>
      <c r="BK419" s="535"/>
      <c r="BL419" s="535"/>
      <c r="BM419" s="535"/>
      <c r="BN419" s="535"/>
    </row>
    <row r="420" spans="2:66" x14ac:dyDescent="0.25">
      <c r="B420" s="535"/>
      <c r="C420" s="535"/>
      <c r="D420" s="535"/>
      <c r="E420" s="535"/>
      <c r="F420" s="535"/>
      <c r="G420" s="535"/>
      <c r="H420" s="535"/>
      <c r="I420" s="535"/>
      <c r="J420" s="535"/>
      <c r="K420" s="535"/>
      <c r="L420" s="1007"/>
      <c r="BI420" s="535"/>
      <c r="BJ420" s="535"/>
      <c r="BK420" s="535"/>
      <c r="BL420" s="535"/>
      <c r="BM420" s="535"/>
      <c r="BN420" s="535"/>
    </row>
    <row r="421" spans="2:66" x14ac:dyDescent="0.25">
      <c r="B421" s="535"/>
      <c r="C421" s="535"/>
      <c r="D421" s="535"/>
      <c r="E421" s="535"/>
      <c r="F421" s="535"/>
      <c r="G421" s="535"/>
      <c r="H421" s="535"/>
      <c r="I421" s="535"/>
      <c r="J421" s="535"/>
      <c r="K421" s="535"/>
      <c r="L421" s="1007"/>
      <c r="BI421" s="535"/>
      <c r="BJ421" s="535"/>
      <c r="BK421" s="535"/>
      <c r="BL421" s="535"/>
      <c r="BM421" s="535"/>
      <c r="BN421" s="535"/>
    </row>
    <row r="422" spans="2:66" x14ac:dyDescent="0.25">
      <c r="B422" s="535"/>
      <c r="C422" s="535"/>
      <c r="D422" s="535"/>
      <c r="E422" s="535"/>
      <c r="F422" s="535"/>
      <c r="G422" s="535"/>
      <c r="H422" s="535"/>
      <c r="I422" s="535"/>
      <c r="J422" s="535"/>
      <c r="K422" s="535"/>
      <c r="L422" s="1007"/>
      <c r="BI422" s="535"/>
      <c r="BJ422" s="535"/>
      <c r="BK422" s="535"/>
      <c r="BL422" s="535"/>
      <c r="BM422" s="535"/>
      <c r="BN422" s="535"/>
    </row>
    <row r="423" spans="2:66" x14ac:dyDescent="0.25">
      <c r="B423" s="535"/>
      <c r="C423" s="535"/>
      <c r="D423" s="535"/>
      <c r="E423" s="535"/>
      <c r="F423" s="535"/>
      <c r="G423" s="535"/>
      <c r="H423" s="535"/>
      <c r="I423" s="535"/>
      <c r="J423" s="535"/>
      <c r="K423" s="535"/>
      <c r="L423" s="1007"/>
      <c r="BI423" s="535"/>
      <c r="BJ423" s="535"/>
      <c r="BK423" s="535"/>
      <c r="BL423" s="535"/>
      <c r="BM423" s="535"/>
      <c r="BN423" s="535"/>
    </row>
    <row r="424" spans="2:66" x14ac:dyDescent="0.25">
      <c r="B424" s="535"/>
      <c r="C424" s="535"/>
      <c r="D424" s="535"/>
      <c r="E424" s="535"/>
      <c r="F424" s="535"/>
      <c r="G424" s="535"/>
      <c r="H424" s="535"/>
      <c r="I424" s="535"/>
      <c r="J424" s="535"/>
      <c r="K424" s="535"/>
      <c r="L424" s="1007"/>
      <c r="BI424" s="535"/>
      <c r="BJ424" s="535"/>
      <c r="BK424" s="535"/>
      <c r="BL424" s="535"/>
      <c r="BM424" s="535"/>
      <c r="BN424" s="535"/>
    </row>
    <row r="425" spans="2:66" x14ac:dyDescent="0.25">
      <c r="B425" s="535"/>
      <c r="C425" s="535"/>
      <c r="D425" s="535"/>
      <c r="E425" s="535"/>
      <c r="F425" s="535"/>
      <c r="G425" s="535"/>
      <c r="H425" s="535"/>
      <c r="I425" s="535"/>
      <c r="J425" s="535"/>
      <c r="K425" s="535"/>
      <c r="L425" s="1007"/>
      <c r="BI425" s="535"/>
      <c r="BJ425" s="535"/>
      <c r="BK425" s="535"/>
      <c r="BL425" s="535"/>
      <c r="BM425" s="535"/>
      <c r="BN425" s="535"/>
    </row>
    <row r="426" spans="2:66" x14ac:dyDescent="0.25">
      <c r="B426" s="535"/>
      <c r="C426" s="535"/>
      <c r="D426" s="535"/>
      <c r="E426" s="535"/>
      <c r="F426" s="535"/>
      <c r="G426" s="535"/>
      <c r="H426" s="535"/>
      <c r="I426" s="535"/>
      <c r="J426" s="535"/>
      <c r="K426" s="535"/>
      <c r="L426" s="1007"/>
      <c r="BI426" s="535"/>
      <c r="BJ426" s="535"/>
      <c r="BK426" s="535"/>
      <c r="BL426" s="535"/>
      <c r="BM426" s="535"/>
      <c r="BN426" s="535"/>
    </row>
    <row r="427" spans="2:66" x14ac:dyDescent="0.25">
      <c r="B427" s="535"/>
      <c r="C427" s="535"/>
      <c r="D427" s="535"/>
      <c r="E427" s="535"/>
      <c r="F427" s="535"/>
      <c r="G427" s="535"/>
      <c r="H427" s="535"/>
      <c r="I427" s="535"/>
      <c r="J427" s="535"/>
      <c r="K427" s="535"/>
      <c r="L427" s="1007"/>
      <c r="BI427" s="535"/>
      <c r="BJ427" s="535"/>
      <c r="BK427" s="535"/>
      <c r="BL427" s="535"/>
      <c r="BM427" s="535"/>
      <c r="BN427" s="535"/>
    </row>
    <row r="428" spans="2:66" x14ac:dyDescent="0.25">
      <c r="B428" s="535"/>
      <c r="C428" s="535"/>
      <c r="D428" s="535"/>
      <c r="E428" s="535"/>
      <c r="F428" s="535"/>
      <c r="G428" s="535"/>
      <c r="H428" s="535"/>
      <c r="I428" s="535"/>
      <c r="J428" s="535"/>
      <c r="K428" s="535"/>
      <c r="L428" s="1007"/>
      <c r="BI428" s="535"/>
      <c r="BJ428" s="535"/>
      <c r="BK428" s="535"/>
      <c r="BL428" s="535"/>
      <c r="BM428" s="535"/>
      <c r="BN428" s="535"/>
    </row>
    <row r="429" spans="2:66" x14ac:dyDescent="0.25">
      <c r="B429" s="535"/>
      <c r="C429" s="535"/>
      <c r="D429" s="535"/>
      <c r="E429" s="535"/>
      <c r="F429" s="535"/>
      <c r="G429" s="535"/>
      <c r="H429" s="535"/>
      <c r="I429" s="535"/>
      <c r="J429" s="535"/>
      <c r="K429" s="535"/>
      <c r="L429" s="1007"/>
      <c r="BI429" s="535"/>
      <c r="BJ429" s="535"/>
      <c r="BK429" s="535"/>
      <c r="BL429" s="535"/>
      <c r="BM429" s="535"/>
      <c r="BN429" s="535"/>
    </row>
    <row r="430" spans="2:66" x14ac:dyDescent="0.25">
      <c r="B430" s="535"/>
      <c r="C430" s="535"/>
      <c r="D430" s="535"/>
      <c r="E430" s="535"/>
      <c r="F430" s="535"/>
      <c r="G430" s="535"/>
      <c r="H430" s="535"/>
      <c r="I430" s="535"/>
      <c r="J430" s="535"/>
      <c r="K430" s="535"/>
      <c r="L430" s="1007"/>
      <c r="BI430" s="535"/>
      <c r="BJ430" s="535"/>
      <c r="BK430" s="535"/>
      <c r="BL430" s="535"/>
      <c r="BM430" s="535"/>
      <c r="BN430" s="535"/>
    </row>
    <row r="431" spans="2:66" x14ac:dyDescent="0.25">
      <c r="B431" s="535"/>
      <c r="C431" s="535"/>
      <c r="D431" s="535"/>
      <c r="E431" s="535"/>
      <c r="F431" s="535"/>
      <c r="G431" s="535"/>
      <c r="H431" s="535"/>
      <c r="I431" s="535"/>
      <c r="J431" s="535"/>
      <c r="K431" s="535"/>
      <c r="L431" s="1007"/>
      <c r="BI431" s="535"/>
      <c r="BJ431" s="535"/>
      <c r="BK431" s="535"/>
      <c r="BL431" s="535"/>
      <c r="BM431" s="535"/>
      <c r="BN431" s="535"/>
    </row>
    <row r="432" spans="2:66" x14ac:dyDescent="0.25">
      <c r="B432" s="535"/>
      <c r="C432" s="535"/>
      <c r="D432" s="535"/>
      <c r="E432" s="535"/>
      <c r="F432" s="535"/>
      <c r="G432" s="535"/>
      <c r="H432" s="535"/>
      <c r="I432" s="535"/>
      <c r="J432" s="535"/>
      <c r="K432" s="535"/>
      <c r="L432" s="1007"/>
      <c r="BI432" s="535"/>
      <c r="BJ432" s="535"/>
      <c r="BK432" s="535"/>
      <c r="BL432" s="535"/>
      <c r="BM432" s="535"/>
      <c r="BN432" s="535"/>
    </row>
    <row r="433" spans="2:66" x14ac:dyDescent="0.25">
      <c r="B433" s="535"/>
      <c r="C433" s="535"/>
      <c r="D433" s="535"/>
      <c r="E433" s="535"/>
      <c r="F433" s="535"/>
      <c r="G433" s="535"/>
      <c r="H433" s="535"/>
      <c r="I433" s="535"/>
      <c r="J433" s="535"/>
      <c r="K433" s="535"/>
      <c r="L433" s="1007"/>
      <c r="BI433" s="535"/>
      <c r="BJ433" s="535"/>
      <c r="BK433" s="535"/>
      <c r="BL433" s="535"/>
      <c r="BM433" s="535"/>
      <c r="BN433" s="535"/>
    </row>
    <row r="434" spans="2:66" x14ac:dyDescent="0.25">
      <c r="B434" s="535"/>
      <c r="C434" s="535"/>
      <c r="D434" s="535"/>
      <c r="E434" s="535"/>
      <c r="F434" s="535"/>
      <c r="G434" s="535"/>
      <c r="H434" s="535"/>
      <c r="I434" s="535"/>
      <c r="J434" s="535"/>
      <c r="K434" s="535"/>
      <c r="L434" s="1007"/>
      <c r="BI434" s="535"/>
      <c r="BJ434" s="535"/>
      <c r="BK434" s="535"/>
      <c r="BL434" s="535"/>
      <c r="BM434" s="535"/>
      <c r="BN434" s="535"/>
    </row>
    <row r="435" spans="2:66" x14ac:dyDescent="0.25">
      <c r="B435" s="535"/>
      <c r="C435" s="535"/>
      <c r="D435" s="535"/>
      <c r="E435" s="535"/>
      <c r="F435" s="535"/>
      <c r="G435" s="535"/>
      <c r="H435" s="535"/>
      <c r="I435" s="535"/>
      <c r="J435" s="535"/>
      <c r="K435" s="535"/>
      <c r="L435" s="1007"/>
      <c r="BI435" s="535"/>
      <c r="BJ435" s="535"/>
      <c r="BK435" s="535"/>
      <c r="BL435" s="535"/>
      <c r="BM435" s="535"/>
      <c r="BN435" s="535"/>
    </row>
    <row r="436" spans="2:66" x14ac:dyDescent="0.25">
      <c r="B436" s="535"/>
      <c r="C436" s="535"/>
      <c r="D436" s="535"/>
      <c r="E436" s="535"/>
      <c r="F436" s="535"/>
      <c r="G436" s="535"/>
      <c r="H436" s="535"/>
      <c r="I436" s="535"/>
      <c r="J436" s="535"/>
      <c r="K436" s="535"/>
      <c r="L436" s="1007"/>
      <c r="BI436" s="535"/>
      <c r="BJ436" s="535"/>
      <c r="BK436" s="535"/>
      <c r="BL436" s="535"/>
      <c r="BM436" s="535"/>
      <c r="BN436" s="535"/>
    </row>
    <row r="437" spans="2:66" x14ac:dyDescent="0.25">
      <c r="B437" s="535"/>
      <c r="C437" s="535"/>
      <c r="D437" s="535"/>
      <c r="E437" s="535"/>
      <c r="F437" s="535"/>
      <c r="G437" s="535"/>
      <c r="H437" s="535"/>
      <c r="I437" s="535"/>
      <c r="J437" s="535"/>
      <c r="K437" s="535"/>
      <c r="L437" s="1007"/>
      <c r="BI437" s="535"/>
      <c r="BJ437" s="535"/>
      <c r="BK437" s="535"/>
      <c r="BL437" s="535"/>
      <c r="BM437" s="535"/>
      <c r="BN437" s="535"/>
    </row>
    <row r="438" spans="2:66" x14ac:dyDescent="0.25">
      <c r="B438" s="535"/>
      <c r="C438" s="535"/>
      <c r="D438" s="535"/>
      <c r="E438" s="535"/>
      <c r="F438" s="535"/>
      <c r="G438" s="535"/>
      <c r="H438" s="535"/>
      <c r="I438" s="535"/>
      <c r="J438" s="535"/>
      <c r="K438" s="535"/>
      <c r="L438" s="1007"/>
      <c r="BI438" s="535"/>
      <c r="BJ438" s="535"/>
      <c r="BK438" s="535"/>
      <c r="BL438" s="535"/>
      <c r="BM438" s="535"/>
      <c r="BN438" s="535"/>
    </row>
    <row r="439" spans="2:66" x14ac:dyDescent="0.25">
      <c r="B439" s="535"/>
      <c r="C439" s="535"/>
      <c r="D439" s="535"/>
      <c r="E439" s="535"/>
      <c r="F439" s="535"/>
      <c r="G439" s="535"/>
      <c r="H439" s="535"/>
      <c r="I439" s="535"/>
      <c r="J439" s="535"/>
      <c r="K439" s="535"/>
      <c r="L439" s="1007"/>
      <c r="BI439" s="535"/>
      <c r="BJ439" s="535"/>
      <c r="BK439" s="535"/>
      <c r="BL439" s="535"/>
      <c r="BM439" s="535"/>
      <c r="BN439" s="535"/>
    </row>
    <row r="440" spans="2:66" x14ac:dyDescent="0.25">
      <c r="B440" s="535"/>
      <c r="C440" s="535"/>
      <c r="D440" s="535"/>
      <c r="E440" s="535"/>
      <c r="F440" s="535"/>
      <c r="G440" s="535"/>
      <c r="H440" s="535"/>
      <c r="I440" s="535"/>
      <c r="J440" s="535"/>
      <c r="K440" s="535"/>
      <c r="L440" s="1007"/>
      <c r="BI440" s="535"/>
      <c r="BJ440" s="535"/>
      <c r="BK440" s="535"/>
      <c r="BL440" s="535"/>
      <c r="BM440" s="535"/>
      <c r="BN440" s="535"/>
    </row>
    <row r="441" spans="2:66" x14ac:dyDescent="0.25">
      <c r="B441" s="535"/>
      <c r="C441" s="535"/>
      <c r="D441" s="535"/>
      <c r="E441" s="535"/>
      <c r="F441" s="535"/>
      <c r="G441" s="535"/>
      <c r="H441" s="535"/>
      <c r="I441" s="535"/>
      <c r="J441" s="535"/>
      <c r="K441" s="535"/>
      <c r="L441" s="1007"/>
      <c r="BI441" s="535"/>
      <c r="BJ441" s="535"/>
      <c r="BK441" s="535"/>
      <c r="BL441" s="535"/>
      <c r="BM441" s="535"/>
      <c r="BN441" s="535"/>
    </row>
    <row r="442" spans="2:66" x14ac:dyDescent="0.25">
      <c r="B442" s="535"/>
      <c r="C442" s="535"/>
      <c r="D442" s="535"/>
      <c r="E442" s="535"/>
      <c r="F442" s="535"/>
      <c r="G442" s="535"/>
      <c r="H442" s="535"/>
      <c r="I442" s="535"/>
      <c r="J442" s="535"/>
      <c r="K442" s="535"/>
      <c r="L442" s="1007"/>
      <c r="BI442" s="535"/>
      <c r="BJ442" s="535"/>
      <c r="BK442" s="535"/>
      <c r="BL442" s="535"/>
      <c r="BM442" s="535"/>
      <c r="BN442" s="535"/>
    </row>
    <row r="443" spans="2:66" x14ac:dyDescent="0.25">
      <c r="B443" s="535"/>
      <c r="C443" s="535"/>
      <c r="D443" s="535"/>
      <c r="E443" s="535"/>
      <c r="F443" s="535"/>
      <c r="G443" s="535"/>
      <c r="H443" s="535"/>
      <c r="I443" s="535"/>
      <c r="J443" s="535"/>
      <c r="K443" s="535"/>
      <c r="L443" s="1007"/>
      <c r="BI443" s="535"/>
      <c r="BJ443" s="535"/>
      <c r="BK443" s="535"/>
      <c r="BL443" s="535"/>
      <c r="BM443" s="535"/>
      <c r="BN443" s="535"/>
    </row>
    <row r="444" spans="2:66" x14ac:dyDescent="0.25">
      <c r="B444" s="535"/>
      <c r="C444" s="535"/>
      <c r="D444" s="535"/>
      <c r="E444" s="535"/>
      <c r="F444" s="535"/>
      <c r="G444" s="535"/>
      <c r="H444" s="535"/>
      <c r="I444" s="535"/>
      <c r="J444" s="535"/>
      <c r="K444" s="535"/>
      <c r="L444" s="1007"/>
      <c r="BI444" s="535"/>
      <c r="BJ444" s="535"/>
      <c r="BK444" s="535"/>
      <c r="BL444" s="535"/>
      <c r="BM444" s="535"/>
      <c r="BN444" s="535"/>
    </row>
    <row r="445" spans="2:66" x14ac:dyDescent="0.25">
      <c r="B445" s="535"/>
      <c r="C445" s="535"/>
      <c r="D445" s="535"/>
      <c r="E445" s="535"/>
      <c r="F445" s="535"/>
      <c r="G445" s="535"/>
      <c r="H445" s="535"/>
      <c r="I445" s="535"/>
      <c r="J445" s="535"/>
      <c r="K445" s="535"/>
      <c r="L445" s="1007"/>
      <c r="BI445" s="535"/>
      <c r="BJ445" s="535"/>
      <c r="BK445" s="535"/>
      <c r="BL445" s="535"/>
      <c r="BM445" s="535"/>
      <c r="BN445" s="535"/>
    </row>
    <row r="446" spans="2:66" x14ac:dyDescent="0.25">
      <c r="B446" s="535"/>
      <c r="C446" s="535"/>
      <c r="D446" s="535"/>
      <c r="E446" s="535"/>
      <c r="F446" s="535"/>
      <c r="G446" s="535"/>
      <c r="H446" s="535"/>
      <c r="I446" s="535"/>
      <c r="J446" s="535"/>
      <c r="K446" s="535"/>
      <c r="L446" s="1007"/>
      <c r="BI446" s="535"/>
      <c r="BJ446" s="535"/>
      <c r="BK446" s="535"/>
      <c r="BL446" s="535"/>
      <c r="BM446" s="535"/>
      <c r="BN446" s="535"/>
    </row>
    <row r="447" spans="2:66" x14ac:dyDescent="0.25">
      <c r="B447" s="535"/>
      <c r="C447" s="535"/>
      <c r="D447" s="535"/>
      <c r="E447" s="535"/>
      <c r="F447" s="535"/>
      <c r="G447" s="535"/>
      <c r="H447" s="535"/>
      <c r="I447" s="535"/>
      <c r="J447" s="535"/>
      <c r="K447" s="535"/>
      <c r="L447" s="1007"/>
      <c r="BI447" s="535"/>
      <c r="BJ447" s="535"/>
      <c r="BK447" s="535"/>
      <c r="BL447" s="535"/>
      <c r="BM447" s="535"/>
      <c r="BN447" s="535"/>
    </row>
    <row r="448" spans="2:66" x14ac:dyDescent="0.25">
      <c r="B448" s="535"/>
      <c r="C448" s="535"/>
      <c r="D448" s="535"/>
      <c r="E448" s="535"/>
      <c r="F448" s="535"/>
      <c r="G448" s="535"/>
      <c r="H448" s="535"/>
      <c r="I448" s="535"/>
      <c r="J448" s="535"/>
      <c r="K448" s="535"/>
      <c r="L448" s="1007"/>
      <c r="BI448" s="535"/>
      <c r="BJ448" s="535"/>
      <c r="BK448" s="535"/>
      <c r="BL448" s="535"/>
      <c r="BM448" s="535"/>
      <c r="BN448" s="535"/>
    </row>
    <row r="449" spans="2:66" x14ac:dyDescent="0.25">
      <c r="B449" s="535"/>
      <c r="C449" s="535"/>
      <c r="D449" s="535"/>
      <c r="E449" s="535"/>
      <c r="F449" s="535"/>
      <c r="G449" s="535"/>
      <c r="H449" s="535"/>
      <c r="I449" s="535"/>
      <c r="J449" s="535"/>
      <c r="K449" s="535"/>
      <c r="L449" s="1007"/>
      <c r="BI449" s="535"/>
      <c r="BJ449" s="535"/>
      <c r="BK449" s="535"/>
      <c r="BL449" s="535"/>
      <c r="BM449" s="535"/>
      <c r="BN449" s="535"/>
    </row>
    <row r="450" spans="2:66" x14ac:dyDescent="0.25">
      <c r="B450" s="535"/>
      <c r="C450" s="535"/>
      <c r="D450" s="535"/>
      <c r="E450" s="535"/>
      <c r="F450" s="535"/>
      <c r="G450" s="535"/>
      <c r="H450" s="535"/>
      <c r="I450" s="535"/>
      <c r="J450" s="535"/>
      <c r="K450" s="535"/>
      <c r="L450" s="1007"/>
      <c r="BI450" s="535"/>
      <c r="BJ450" s="535"/>
      <c r="BK450" s="535"/>
      <c r="BL450" s="535"/>
      <c r="BM450" s="535"/>
      <c r="BN450" s="535"/>
    </row>
    <row r="451" spans="2:66" x14ac:dyDescent="0.25">
      <c r="B451" s="535"/>
      <c r="C451" s="535"/>
      <c r="D451" s="535"/>
      <c r="E451" s="535"/>
      <c r="F451" s="535"/>
      <c r="G451" s="535"/>
      <c r="H451" s="535"/>
      <c r="I451" s="535"/>
      <c r="J451" s="535"/>
      <c r="K451" s="535"/>
      <c r="L451" s="1007"/>
      <c r="BI451" s="535"/>
      <c r="BJ451" s="535"/>
      <c r="BK451" s="535"/>
      <c r="BL451" s="535"/>
      <c r="BM451" s="535"/>
      <c r="BN451" s="535"/>
    </row>
    <row r="452" spans="2:66" x14ac:dyDescent="0.25">
      <c r="B452" s="535"/>
      <c r="C452" s="535"/>
      <c r="D452" s="535"/>
      <c r="E452" s="535"/>
      <c r="F452" s="535"/>
      <c r="G452" s="535"/>
      <c r="H452" s="535"/>
      <c r="I452" s="535"/>
      <c r="J452" s="535"/>
      <c r="K452" s="535"/>
      <c r="L452" s="1007"/>
      <c r="BI452" s="535"/>
      <c r="BJ452" s="535"/>
      <c r="BK452" s="535"/>
      <c r="BL452" s="535"/>
      <c r="BM452" s="535"/>
      <c r="BN452" s="535"/>
    </row>
    <row r="453" spans="2:66" x14ac:dyDescent="0.25">
      <c r="B453" s="535"/>
      <c r="C453" s="535"/>
      <c r="D453" s="535"/>
      <c r="E453" s="535"/>
      <c r="F453" s="535"/>
      <c r="G453" s="535"/>
      <c r="H453" s="535"/>
      <c r="I453" s="535"/>
      <c r="J453" s="535"/>
      <c r="K453" s="535"/>
      <c r="L453" s="1007"/>
      <c r="BI453" s="535"/>
      <c r="BJ453" s="535"/>
      <c r="BK453" s="535"/>
      <c r="BL453" s="535"/>
      <c r="BM453" s="535"/>
      <c r="BN453" s="535"/>
    </row>
    <row r="454" spans="2:66" x14ac:dyDescent="0.25">
      <c r="B454" s="535"/>
      <c r="C454" s="535"/>
      <c r="D454" s="535"/>
      <c r="E454" s="535"/>
      <c r="F454" s="535"/>
      <c r="G454" s="535"/>
      <c r="H454" s="535"/>
      <c r="I454" s="535"/>
      <c r="J454" s="535"/>
      <c r="K454" s="535"/>
      <c r="L454" s="1007"/>
      <c r="BI454" s="535"/>
      <c r="BJ454" s="535"/>
      <c r="BK454" s="535"/>
      <c r="BL454" s="535"/>
      <c r="BM454" s="535"/>
      <c r="BN454" s="535"/>
    </row>
    <row r="455" spans="2:66" x14ac:dyDescent="0.25">
      <c r="B455" s="535"/>
      <c r="C455" s="535"/>
      <c r="D455" s="535"/>
      <c r="E455" s="535"/>
      <c r="F455" s="535"/>
      <c r="G455" s="535"/>
      <c r="H455" s="535"/>
      <c r="I455" s="535"/>
      <c r="J455" s="535"/>
      <c r="K455" s="535"/>
      <c r="L455" s="1007"/>
      <c r="BI455" s="535"/>
      <c r="BJ455" s="535"/>
      <c r="BK455" s="535"/>
      <c r="BL455" s="535"/>
      <c r="BM455" s="535"/>
      <c r="BN455" s="535"/>
    </row>
    <row r="456" spans="2:66" x14ac:dyDescent="0.25">
      <c r="B456" s="535"/>
      <c r="C456" s="535"/>
      <c r="D456" s="535"/>
      <c r="E456" s="535"/>
      <c r="F456" s="535"/>
      <c r="G456" s="535"/>
      <c r="H456" s="535"/>
      <c r="I456" s="535"/>
      <c r="J456" s="535"/>
      <c r="K456" s="535"/>
      <c r="L456" s="1007"/>
      <c r="BI456" s="535"/>
      <c r="BJ456" s="535"/>
      <c r="BK456" s="535"/>
      <c r="BL456" s="535"/>
      <c r="BM456" s="535"/>
      <c r="BN456" s="535"/>
    </row>
    <row r="457" spans="2:66" x14ac:dyDescent="0.25">
      <c r="B457" s="535"/>
      <c r="C457" s="535"/>
      <c r="D457" s="535"/>
      <c r="E457" s="535"/>
      <c r="F457" s="535"/>
      <c r="G457" s="535"/>
      <c r="H457" s="535"/>
      <c r="I457" s="535"/>
      <c r="J457" s="535"/>
      <c r="K457" s="535"/>
      <c r="L457" s="1007"/>
      <c r="BI457" s="535"/>
      <c r="BJ457" s="535"/>
      <c r="BK457" s="535"/>
      <c r="BL457" s="535"/>
      <c r="BM457" s="535"/>
      <c r="BN457" s="535"/>
    </row>
    <row r="458" spans="2:66" x14ac:dyDescent="0.25">
      <c r="B458" s="535"/>
      <c r="C458" s="535"/>
      <c r="D458" s="535"/>
      <c r="E458" s="535"/>
      <c r="F458" s="535"/>
      <c r="G458" s="535"/>
      <c r="H458" s="535"/>
      <c r="I458" s="535"/>
      <c r="J458" s="535"/>
      <c r="K458" s="535"/>
      <c r="L458" s="1007"/>
      <c r="BI458" s="535"/>
      <c r="BJ458" s="535"/>
      <c r="BK458" s="535"/>
      <c r="BL458" s="535"/>
      <c r="BM458" s="535"/>
      <c r="BN458" s="535"/>
    </row>
    <row r="459" spans="2:66" x14ac:dyDescent="0.25">
      <c r="B459" s="535"/>
      <c r="C459" s="535"/>
      <c r="D459" s="535"/>
      <c r="E459" s="535"/>
      <c r="F459" s="535"/>
      <c r="G459" s="535"/>
      <c r="H459" s="535"/>
      <c r="I459" s="535"/>
      <c r="J459" s="535"/>
      <c r="K459" s="535"/>
      <c r="L459" s="1007"/>
      <c r="BI459" s="535"/>
      <c r="BJ459" s="535"/>
      <c r="BK459" s="535"/>
      <c r="BL459" s="535"/>
      <c r="BM459" s="535"/>
      <c r="BN459" s="535"/>
    </row>
    <row r="460" spans="2:66" x14ac:dyDescent="0.25">
      <c r="B460" s="535"/>
      <c r="C460" s="535"/>
      <c r="D460" s="535"/>
      <c r="E460" s="535"/>
      <c r="F460" s="535"/>
      <c r="G460" s="535"/>
      <c r="H460" s="535"/>
      <c r="I460" s="535"/>
      <c r="J460" s="535"/>
      <c r="K460" s="535"/>
      <c r="L460" s="1007"/>
      <c r="BI460" s="535"/>
      <c r="BJ460" s="535"/>
      <c r="BK460" s="535"/>
      <c r="BL460" s="535"/>
      <c r="BM460" s="535"/>
      <c r="BN460" s="535"/>
    </row>
    <row r="461" spans="2:66" x14ac:dyDescent="0.25">
      <c r="B461" s="535"/>
      <c r="C461" s="535"/>
      <c r="D461" s="535"/>
      <c r="E461" s="535"/>
      <c r="F461" s="535"/>
      <c r="G461" s="535"/>
      <c r="H461" s="535"/>
      <c r="I461" s="535"/>
      <c r="J461" s="535"/>
      <c r="K461" s="535"/>
      <c r="L461" s="1007"/>
      <c r="BI461" s="535"/>
      <c r="BJ461" s="535"/>
      <c r="BK461" s="535"/>
      <c r="BL461" s="535"/>
      <c r="BM461" s="535"/>
      <c r="BN461" s="535"/>
    </row>
    <row r="462" spans="2:66" x14ac:dyDescent="0.25">
      <c r="B462" s="535"/>
      <c r="C462" s="535"/>
      <c r="D462" s="535"/>
      <c r="E462" s="535"/>
      <c r="F462" s="535"/>
      <c r="G462" s="535"/>
      <c r="H462" s="535"/>
      <c r="I462" s="535"/>
      <c r="J462" s="535"/>
      <c r="K462" s="535"/>
      <c r="L462" s="1007"/>
      <c r="BI462" s="535"/>
      <c r="BJ462" s="535"/>
      <c r="BK462" s="535"/>
      <c r="BL462" s="535"/>
      <c r="BM462" s="535"/>
      <c r="BN462" s="535"/>
    </row>
    <row r="463" spans="2:66" x14ac:dyDescent="0.25">
      <c r="B463" s="535"/>
      <c r="C463" s="535"/>
      <c r="D463" s="535"/>
      <c r="E463" s="535"/>
      <c r="F463" s="535"/>
      <c r="G463" s="535"/>
      <c r="H463" s="535"/>
      <c r="I463" s="535"/>
      <c r="J463" s="535"/>
      <c r="K463" s="535"/>
      <c r="L463" s="1007"/>
      <c r="BI463" s="535"/>
      <c r="BJ463" s="535"/>
      <c r="BK463" s="535"/>
      <c r="BL463" s="535"/>
      <c r="BM463" s="535"/>
      <c r="BN463" s="535"/>
    </row>
    <row r="464" spans="2:66" x14ac:dyDescent="0.25">
      <c r="B464" s="535"/>
      <c r="C464" s="535"/>
      <c r="D464" s="535"/>
      <c r="E464" s="535"/>
      <c r="F464" s="535"/>
      <c r="G464" s="535"/>
      <c r="H464" s="535"/>
      <c r="I464" s="535"/>
      <c r="J464" s="535"/>
      <c r="K464" s="535"/>
      <c r="L464" s="1007"/>
      <c r="BI464" s="535"/>
      <c r="BJ464" s="535"/>
      <c r="BK464" s="535"/>
      <c r="BL464" s="535"/>
      <c r="BM464" s="535"/>
      <c r="BN464" s="535"/>
    </row>
    <row r="465" spans="2:66" x14ac:dyDescent="0.25">
      <c r="B465" s="535"/>
      <c r="C465" s="535"/>
      <c r="D465" s="535"/>
      <c r="E465" s="535"/>
      <c r="F465" s="535"/>
      <c r="G465" s="535"/>
      <c r="H465" s="535"/>
      <c r="I465" s="535"/>
      <c r="J465" s="535"/>
      <c r="K465" s="535"/>
      <c r="L465" s="1007"/>
      <c r="BI465" s="535"/>
      <c r="BJ465" s="535"/>
      <c r="BK465" s="535"/>
      <c r="BL465" s="535"/>
      <c r="BM465" s="535"/>
      <c r="BN465" s="535"/>
    </row>
    <row r="466" spans="2:66" x14ac:dyDescent="0.25">
      <c r="B466" s="535"/>
      <c r="C466" s="535"/>
      <c r="D466" s="535"/>
      <c r="E466" s="535"/>
      <c r="F466" s="535"/>
      <c r="G466" s="535"/>
      <c r="H466" s="535"/>
      <c r="I466" s="535"/>
      <c r="J466" s="535"/>
      <c r="K466" s="535"/>
      <c r="L466" s="1007"/>
      <c r="BI466" s="535"/>
      <c r="BJ466" s="535"/>
      <c r="BK466" s="535"/>
      <c r="BL466" s="535"/>
      <c r="BM466" s="535"/>
      <c r="BN466" s="535"/>
    </row>
    <row r="467" spans="2:66" x14ac:dyDescent="0.25">
      <c r="B467" s="535"/>
      <c r="C467" s="535"/>
      <c r="D467" s="535"/>
      <c r="E467" s="535"/>
      <c r="F467" s="535"/>
      <c r="G467" s="535"/>
      <c r="H467" s="535"/>
      <c r="I467" s="535"/>
      <c r="J467" s="535"/>
      <c r="K467" s="535"/>
      <c r="L467" s="1007"/>
      <c r="BI467" s="535"/>
      <c r="BJ467" s="535"/>
      <c r="BK467" s="535"/>
      <c r="BL467" s="535"/>
      <c r="BM467" s="535"/>
      <c r="BN467" s="535"/>
    </row>
    <row r="468" spans="2:66" x14ac:dyDescent="0.25">
      <c r="B468" s="535"/>
      <c r="C468" s="535"/>
      <c r="D468" s="535"/>
      <c r="E468" s="535"/>
      <c r="F468" s="535"/>
      <c r="G468" s="535"/>
      <c r="H468" s="535"/>
      <c r="I468" s="535"/>
      <c r="J468" s="535"/>
      <c r="K468" s="535"/>
      <c r="L468" s="1007"/>
      <c r="BI468" s="535"/>
      <c r="BJ468" s="535"/>
      <c r="BK468" s="535"/>
      <c r="BL468" s="535"/>
      <c r="BM468" s="535"/>
      <c r="BN468" s="535"/>
    </row>
    <row r="469" spans="2:66" x14ac:dyDescent="0.25">
      <c r="B469" s="535"/>
      <c r="C469" s="535"/>
      <c r="D469" s="535"/>
      <c r="E469" s="535"/>
      <c r="F469" s="535"/>
      <c r="G469" s="535"/>
      <c r="H469" s="535"/>
      <c r="I469" s="535"/>
      <c r="J469" s="535"/>
      <c r="K469" s="535"/>
      <c r="L469" s="1007"/>
      <c r="BI469" s="535"/>
      <c r="BJ469" s="535"/>
      <c r="BK469" s="535"/>
      <c r="BL469" s="535"/>
      <c r="BM469" s="535"/>
      <c r="BN469" s="535"/>
    </row>
    <row r="470" spans="2:66" x14ac:dyDescent="0.25">
      <c r="B470" s="535"/>
      <c r="C470" s="535"/>
      <c r="D470" s="535"/>
      <c r="E470" s="535"/>
      <c r="F470" s="535"/>
      <c r="G470" s="535"/>
      <c r="H470" s="535"/>
      <c r="I470" s="535"/>
      <c r="J470" s="535"/>
      <c r="K470" s="535"/>
      <c r="L470" s="1007"/>
      <c r="BI470" s="535"/>
      <c r="BJ470" s="535"/>
      <c r="BK470" s="535"/>
      <c r="BL470" s="535"/>
      <c r="BM470" s="535"/>
      <c r="BN470" s="535"/>
    </row>
    <row r="471" spans="2:66" x14ac:dyDescent="0.25">
      <c r="B471" s="535"/>
      <c r="C471" s="535"/>
      <c r="D471" s="535"/>
      <c r="E471" s="535"/>
      <c r="F471" s="535"/>
      <c r="G471" s="535"/>
      <c r="H471" s="535"/>
      <c r="I471" s="535"/>
      <c r="J471" s="535"/>
      <c r="K471" s="535"/>
      <c r="L471" s="1007"/>
      <c r="BI471" s="535"/>
      <c r="BJ471" s="535"/>
      <c r="BK471" s="535"/>
      <c r="BL471" s="535"/>
      <c r="BM471" s="535"/>
      <c r="BN471" s="535"/>
    </row>
    <row r="472" spans="2:66" x14ac:dyDescent="0.25">
      <c r="B472" s="535"/>
      <c r="C472" s="535"/>
      <c r="D472" s="535"/>
      <c r="E472" s="535"/>
      <c r="F472" s="535"/>
      <c r="G472" s="535"/>
      <c r="H472" s="535"/>
      <c r="I472" s="535"/>
      <c r="J472" s="535"/>
      <c r="K472" s="535"/>
      <c r="L472" s="1007"/>
      <c r="BI472" s="535"/>
      <c r="BJ472" s="535"/>
      <c r="BK472" s="535"/>
      <c r="BL472" s="535"/>
      <c r="BM472" s="535"/>
      <c r="BN472" s="535"/>
    </row>
    <row r="473" spans="2:66" x14ac:dyDescent="0.25">
      <c r="B473" s="535"/>
      <c r="C473" s="535"/>
      <c r="D473" s="535"/>
      <c r="E473" s="535"/>
      <c r="F473" s="535"/>
      <c r="G473" s="535"/>
      <c r="H473" s="535"/>
      <c r="I473" s="535"/>
      <c r="J473" s="535"/>
      <c r="K473" s="535"/>
      <c r="L473" s="1007"/>
      <c r="BI473" s="535"/>
      <c r="BJ473" s="535"/>
      <c r="BK473" s="535"/>
      <c r="BL473" s="535"/>
      <c r="BM473" s="535"/>
      <c r="BN473" s="535"/>
    </row>
    <row r="474" spans="2:66" x14ac:dyDescent="0.25">
      <c r="B474" s="535"/>
      <c r="C474" s="535"/>
      <c r="D474" s="535"/>
      <c r="E474" s="535"/>
      <c r="F474" s="535"/>
      <c r="G474" s="535"/>
      <c r="H474" s="535"/>
      <c r="I474" s="535"/>
      <c r="J474" s="535"/>
      <c r="K474" s="535"/>
      <c r="L474" s="1007"/>
      <c r="BI474" s="535"/>
      <c r="BJ474" s="535"/>
      <c r="BK474" s="535"/>
      <c r="BL474" s="535"/>
      <c r="BM474" s="535"/>
      <c r="BN474" s="535"/>
    </row>
    <row r="475" spans="2:66" x14ac:dyDescent="0.25">
      <c r="B475" s="535"/>
      <c r="C475" s="535"/>
      <c r="D475" s="535"/>
      <c r="E475" s="535"/>
      <c r="F475" s="535"/>
      <c r="G475" s="535"/>
      <c r="H475" s="535"/>
      <c r="I475" s="535"/>
      <c r="J475" s="535"/>
      <c r="K475" s="535"/>
      <c r="L475" s="1007"/>
      <c r="BI475" s="535"/>
      <c r="BJ475" s="535"/>
      <c r="BK475" s="535"/>
      <c r="BL475" s="535"/>
      <c r="BM475" s="535"/>
      <c r="BN475" s="535"/>
    </row>
    <row r="476" spans="2:66" x14ac:dyDescent="0.25">
      <c r="B476" s="535"/>
      <c r="C476" s="535"/>
      <c r="D476" s="535"/>
      <c r="E476" s="535"/>
      <c r="F476" s="535"/>
      <c r="G476" s="535"/>
      <c r="H476" s="535"/>
      <c r="I476" s="535"/>
      <c r="J476" s="535"/>
      <c r="K476" s="535"/>
      <c r="L476" s="1007"/>
      <c r="BI476" s="535"/>
      <c r="BJ476" s="535"/>
      <c r="BK476" s="535"/>
      <c r="BL476" s="535"/>
      <c r="BM476" s="535"/>
      <c r="BN476" s="535"/>
    </row>
    <row r="477" spans="2:66" x14ac:dyDescent="0.25">
      <c r="B477" s="535"/>
      <c r="C477" s="535"/>
      <c r="D477" s="535"/>
      <c r="E477" s="535"/>
      <c r="F477" s="535"/>
      <c r="G477" s="535"/>
      <c r="H477" s="535"/>
      <c r="I477" s="535"/>
      <c r="J477" s="535"/>
      <c r="K477" s="535"/>
      <c r="L477" s="1007"/>
      <c r="BI477" s="535"/>
      <c r="BJ477" s="535"/>
      <c r="BK477" s="535"/>
      <c r="BL477" s="535"/>
      <c r="BM477" s="535"/>
      <c r="BN477" s="535"/>
    </row>
    <row r="478" spans="2:66" x14ac:dyDescent="0.25">
      <c r="B478" s="535"/>
      <c r="C478" s="535"/>
      <c r="D478" s="535"/>
      <c r="E478" s="535"/>
      <c r="F478" s="535"/>
      <c r="G478" s="535"/>
      <c r="H478" s="535"/>
      <c r="I478" s="535"/>
      <c r="J478" s="535"/>
      <c r="K478" s="535"/>
      <c r="L478" s="1007"/>
      <c r="BI478" s="535"/>
      <c r="BJ478" s="535"/>
      <c r="BK478" s="535"/>
      <c r="BL478" s="535"/>
      <c r="BM478" s="535"/>
      <c r="BN478" s="535"/>
    </row>
    <row r="479" spans="2:66" x14ac:dyDescent="0.25">
      <c r="B479" s="535"/>
      <c r="C479" s="535"/>
      <c r="D479" s="535"/>
      <c r="E479" s="535"/>
      <c r="F479" s="535"/>
      <c r="G479" s="535"/>
      <c r="H479" s="535"/>
      <c r="I479" s="535"/>
      <c r="J479" s="535"/>
      <c r="K479" s="535"/>
      <c r="L479" s="1007"/>
      <c r="BI479" s="535"/>
      <c r="BJ479" s="535"/>
      <c r="BK479" s="535"/>
      <c r="BL479" s="535"/>
      <c r="BM479" s="535"/>
      <c r="BN479" s="535"/>
    </row>
    <row r="480" spans="2:66" x14ac:dyDescent="0.25">
      <c r="B480" s="535"/>
      <c r="C480" s="535"/>
      <c r="D480" s="535"/>
      <c r="E480" s="535"/>
      <c r="F480" s="535"/>
      <c r="G480" s="535"/>
      <c r="H480" s="535"/>
      <c r="I480" s="535"/>
      <c r="J480" s="535"/>
      <c r="K480" s="535"/>
      <c r="L480" s="1007"/>
      <c r="BI480" s="535"/>
      <c r="BJ480" s="535"/>
      <c r="BK480" s="535"/>
      <c r="BL480" s="535"/>
      <c r="BM480" s="535"/>
      <c r="BN480" s="535"/>
    </row>
    <row r="481" spans="2:66" x14ac:dyDescent="0.25">
      <c r="B481" s="535"/>
      <c r="C481" s="535"/>
      <c r="D481" s="535"/>
      <c r="E481" s="535"/>
      <c r="F481" s="535"/>
      <c r="G481" s="535"/>
      <c r="H481" s="535"/>
      <c r="I481" s="535"/>
      <c r="J481" s="535"/>
      <c r="K481" s="535"/>
      <c r="L481" s="1007"/>
      <c r="BI481" s="535"/>
      <c r="BJ481" s="535"/>
      <c r="BK481" s="535"/>
      <c r="BL481" s="535"/>
      <c r="BM481" s="535"/>
      <c r="BN481" s="535"/>
    </row>
    <row r="482" spans="2:66" x14ac:dyDescent="0.25">
      <c r="B482" s="535"/>
      <c r="C482" s="535"/>
      <c r="D482" s="535"/>
      <c r="E482" s="535"/>
      <c r="F482" s="535"/>
      <c r="G482" s="535"/>
      <c r="H482" s="535"/>
      <c r="I482" s="535"/>
      <c r="J482" s="535"/>
      <c r="K482" s="535"/>
      <c r="L482" s="1007"/>
      <c r="BI482" s="535"/>
      <c r="BJ482" s="535"/>
      <c r="BK482" s="535"/>
      <c r="BL482" s="535"/>
      <c r="BM482" s="535"/>
      <c r="BN482" s="535"/>
    </row>
    <row r="483" spans="2:66" x14ac:dyDescent="0.25">
      <c r="B483" s="535"/>
      <c r="C483" s="535"/>
      <c r="D483" s="535"/>
      <c r="E483" s="535"/>
      <c r="F483" s="535"/>
      <c r="G483" s="535"/>
      <c r="H483" s="535"/>
      <c r="I483" s="535"/>
      <c r="J483" s="535"/>
      <c r="K483" s="535"/>
      <c r="L483" s="1007"/>
      <c r="BI483" s="535"/>
      <c r="BJ483" s="535"/>
      <c r="BK483" s="535"/>
      <c r="BL483" s="535"/>
      <c r="BM483" s="535"/>
      <c r="BN483" s="535"/>
    </row>
    <row r="484" spans="2:66" x14ac:dyDescent="0.25">
      <c r="B484" s="535"/>
      <c r="C484" s="535"/>
      <c r="D484" s="535"/>
      <c r="E484" s="535"/>
      <c r="F484" s="535"/>
      <c r="G484" s="535"/>
      <c r="H484" s="535"/>
      <c r="I484" s="535"/>
      <c r="J484" s="535"/>
      <c r="K484" s="535"/>
      <c r="L484" s="1007"/>
      <c r="BI484" s="535"/>
      <c r="BJ484" s="535"/>
      <c r="BK484" s="535"/>
      <c r="BL484" s="535"/>
      <c r="BM484" s="535"/>
      <c r="BN484" s="535"/>
    </row>
    <row r="485" spans="2:66" x14ac:dyDescent="0.25">
      <c r="B485" s="535"/>
      <c r="C485" s="535"/>
      <c r="D485" s="535"/>
      <c r="E485" s="535"/>
      <c r="F485" s="535"/>
      <c r="G485" s="535"/>
      <c r="H485" s="535"/>
      <c r="I485" s="535"/>
      <c r="J485" s="535"/>
      <c r="K485" s="535"/>
      <c r="L485" s="1007"/>
      <c r="BI485" s="535"/>
      <c r="BJ485" s="535"/>
      <c r="BK485" s="535"/>
      <c r="BL485" s="535"/>
      <c r="BM485" s="535"/>
      <c r="BN485" s="535"/>
    </row>
    <row r="486" spans="2:66" x14ac:dyDescent="0.25">
      <c r="B486" s="535"/>
      <c r="C486" s="535"/>
      <c r="D486" s="535"/>
      <c r="E486" s="535"/>
      <c r="F486" s="535"/>
      <c r="G486" s="535"/>
      <c r="H486" s="535"/>
      <c r="I486" s="535"/>
      <c r="J486" s="535"/>
      <c r="K486" s="535"/>
      <c r="L486" s="1007"/>
      <c r="BI486" s="535"/>
      <c r="BJ486" s="535"/>
      <c r="BK486" s="535"/>
      <c r="BL486" s="535"/>
      <c r="BM486" s="535"/>
      <c r="BN486" s="535"/>
    </row>
    <row r="487" spans="2:66" x14ac:dyDescent="0.25">
      <c r="B487" s="535"/>
      <c r="C487" s="535"/>
      <c r="D487" s="535"/>
      <c r="E487" s="535"/>
      <c r="F487" s="535"/>
      <c r="G487" s="535"/>
      <c r="H487" s="535"/>
      <c r="I487" s="535"/>
      <c r="J487" s="535"/>
      <c r="K487" s="535"/>
      <c r="L487" s="1007"/>
      <c r="BI487" s="535"/>
      <c r="BJ487" s="535"/>
      <c r="BK487" s="535"/>
      <c r="BL487" s="535"/>
      <c r="BM487" s="535"/>
      <c r="BN487" s="535"/>
    </row>
    <row r="488" spans="2:66" x14ac:dyDescent="0.25">
      <c r="B488" s="535"/>
      <c r="C488" s="535"/>
      <c r="D488" s="535"/>
      <c r="E488" s="535"/>
      <c r="F488" s="535"/>
      <c r="G488" s="535"/>
      <c r="H488" s="535"/>
      <c r="I488" s="535"/>
      <c r="J488" s="535"/>
      <c r="K488" s="535"/>
      <c r="L488" s="1007"/>
      <c r="BI488" s="535"/>
      <c r="BJ488" s="535"/>
      <c r="BK488" s="535"/>
      <c r="BL488" s="535"/>
      <c r="BM488" s="535"/>
      <c r="BN488" s="535"/>
    </row>
    <row r="489" spans="2:66" x14ac:dyDescent="0.25">
      <c r="B489" s="535"/>
      <c r="C489" s="535"/>
      <c r="D489" s="535"/>
      <c r="E489" s="535"/>
      <c r="F489" s="535"/>
      <c r="G489" s="535"/>
      <c r="H489" s="535"/>
      <c r="I489" s="535"/>
      <c r="J489" s="535"/>
      <c r="K489" s="535"/>
      <c r="L489" s="1007"/>
      <c r="BI489" s="535"/>
      <c r="BJ489" s="535"/>
      <c r="BK489" s="535"/>
      <c r="BL489" s="535"/>
      <c r="BM489" s="535"/>
      <c r="BN489" s="535"/>
    </row>
    <row r="490" spans="2:66" x14ac:dyDescent="0.25">
      <c r="B490" s="535"/>
      <c r="C490" s="535"/>
      <c r="D490" s="535"/>
      <c r="E490" s="535"/>
      <c r="F490" s="535"/>
      <c r="G490" s="535"/>
      <c r="H490" s="535"/>
      <c r="I490" s="535"/>
      <c r="J490" s="535"/>
      <c r="K490" s="535"/>
      <c r="L490" s="1007"/>
      <c r="BI490" s="535"/>
      <c r="BJ490" s="535"/>
      <c r="BK490" s="535"/>
      <c r="BL490" s="535"/>
      <c r="BM490" s="535"/>
      <c r="BN490" s="535"/>
    </row>
    <row r="491" spans="2:66" x14ac:dyDescent="0.25">
      <c r="B491" s="535"/>
      <c r="C491" s="535"/>
      <c r="D491" s="535"/>
      <c r="E491" s="535"/>
      <c r="F491" s="535"/>
      <c r="G491" s="535"/>
      <c r="H491" s="535"/>
      <c r="I491" s="535"/>
      <c r="J491" s="535"/>
      <c r="K491" s="535"/>
      <c r="L491" s="1007"/>
      <c r="BI491" s="535"/>
      <c r="BJ491" s="535"/>
      <c r="BK491" s="535"/>
      <c r="BL491" s="535"/>
      <c r="BM491" s="535"/>
      <c r="BN491" s="535"/>
    </row>
    <row r="492" spans="2:66" x14ac:dyDescent="0.25">
      <c r="B492" s="535"/>
      <c r="C492" s="535"/>
      <c r="D492" s="535"/>
      <c r="E492" s="535"/>
      <c r="F492" s="535"/>
      <c r="G492" s="535"/>
      <c r="H492" s="535"/>
      <c r="I492" s="535"/>
      <c r="J492" s="535"/>
      <c r="K492" s="535"/>
      <c r="L492" s="1007"/>
      <c r="BI492" s="535"/>
      <c r="BJ492" s="535"/>
      <c r="BK492" s="535"/>
      <c r="BL492" s="535"/>
      <c r="BM492" s="535"/>
      <c r="BN492" s="535"/>
    </row>
    <row r="493" spans="2:66" x14ac:dyDescent="0.25">
      <c r="B493" s="535"/>
      <c r="C493" s="535"/>
      <c r="D493" s="535"/>
      <c r="E493" s="535"/>
      <c r="F493" s="535"/>
      <c r="G493" s="535"/>
      <c r="H493" s="535"/>
      <c r="I493" s="535"/>
      <c r="J493" s="535"/>
      <c r="K493" s="535"/>
      <c r="L493" s="1007"/>
      <c r="BI493" s="535"/>
      <c r="BJ493" s="535"/>
      <c r="BK493" s="535"/>
      <c r="BL493" s="535"/>
      <c r="BM493" s="535"/>
      <c r="BN493" s="535"/>
    </row>
    <row r="494" spans="2:66" x14ac:dyDescent="0.25">
      <c r="B494" s="535"/>
      <c r="C494" s="535"/>
      <c r="D494" s="535"/>
      <c r="E494" s="535"/>
      <c r="F494" s="535"/>
      <c r="G494" s="535"/>
      <c r="H494" s="535"/>
      <c r="I494" s="535"/>
      <c r="J494" s="535"/>
      <c r="K494" s="535"/>
      <c r="L494" s="1007"/>
      <c r="BI494" s="535"/>
      <c r="BJ494" s="535"/>
      <c r="BK494" s="535"/>
      <c r="BL494" s="535"/>
      <c r="BM494" s="535"/>
      <c r="BN494" s="535"/>
    </row>
    <row r="495" spans="2:66" x14ac:dyDescent="0.25">
      <c r="B495" s="535"/>
      <c r="C495" s="535"/>
      <c r="D495" s="535"/>
      <c r="E495" s="535"/>
      <c r="F495" s="535"/>
      <c r="G495" s="535"/>
      <c r="H495" s="535"/>
      <c r="I495" s="535"/>
      <c r="J495" s="535"/>
      <c r="K495" s="535"/>
      <c r="L495" s="1007"/>
      <c r="BI495" s="535"/>
      <c r="BJ495" s="535"/>
      <c r="BK495" s="535"/>
      <c r="BL495" s="535"/>
      <c r="BM495" s="535"/>
      <c r="BN495" s="535"/>
    </row>
    <row r="496" spans="2:66" x14ac:dyDescent="0.25">
      <c r="B496" s="535"/>
      <c r="C496" s="535"/>
      <c r="D496" s="535"/>
      <c r="E496" s="535"/>
      <c r="F496" s="535"/>
      <c r="G496" s="535"/>
      <c r="H496" s="535"/>
      <c r="I496" s="535"/>
      <c r="J496" s="535"/>
      <c r="K496" s="535"/>
      <c r="L496" s="1007"/>
      <c r="BI496" s="535"/>
      <c r="BJ496" s="535"/>
      <c r="BK496" s="535"/>
      <c r="BL496" s="535"/>
      <c r="BM496" s="535"/>
      <c r="BN496" s="535"/>
    </row>
    <row r="497" spans="2:66" x14ac:dyDescent="0.25">
      <c r="B497" s="535"/>
      <c r="C497" s="535"/>
      <c r="D497" s="535"/>
      <c r="E497" s="535"/>
      <c r="F497" s="535"/>
      <c r="G497" s="535"/>
      <c r="H497" s="535"/>
      <c r="I497" s="535"/>
      <c r="J497" s="535"/>
      <c r="K497" s="535"/>
      <c r="L497" s="1007"/>
      <c r="BI497" s="535"/>
      <c r="BJ497" s="535"/>
      <c r="BK497" s="535"/>
      <c r="BL497" s="535"/>
      <c r="BM497" s="535"/>
      <c r="BN497" s="535"/>
    </row>
    <row r="498" spans="2:66" x14ac:dyDescent="0.25">
      <c r="B498" s="535"/>
      <c r="C498" s="535"/>
      <c r="D498" s="535"/>
      <c r="E498" s="535"/>
      <c r="F498" s="535"/>
      <c r="G498" s="535"/>
      <c r="H498" s="535"/>
      <c r="I498" s="535"/>
      <c r="J498" s="535"/>
      <c r="K498" s="535"/>
      <c r="L498" s="1007"/>
      <c r="BI498" s="535"/>
      <c r="BJ498" s="535"/>
      <c r="BK498" s="535"/>
      <c r="BL498" s="535"/>
      <c r="BM498" s="535"/>
      <c r="BN498" s="535"/>
    </row>
    <row r="499" spans="2:66" x14ac:dyDescent="0.25">
      <c r="B499" s="535"/>
      <c r="C499" s="535"/>
      <c r="D499" s="535"/>
      <c r="E499" s="535"/>
      <c r="F499" s="535"/>
      <c r="G499" s="535"/>
      <c r="H499" s="535"/>
      <c r="I499" s="535"/>
      <c r="J499" s="535"/>
      <c r="K499" s="535"/>
      <c r="L499" s="1007"/>
      <c r="BI499" s="535"/>
      <c r="BJ499" s="535"/>
      <c r="BK499" s="535"/>
      <c r="BL499" s="535"/>
      <c r="BM499" s="535"/>
      <c r="BN499" s="535"/>
    </row>
    <row r="500" spans="2:66" x14ac:dyDescent="0.25">
      <c r="B500" s="535"/>
      <c r="C500" s="535"/>
      <c r="D500" s="535"/>
      <c r="E500" s="535"/>
      <c r="F500" s="535"/>
      <c r="G500" s="535"/>
      <c r="H500" s="535"/>
      <c r="I500" s="535"/>
      <c r="J500" s="535"/>
      <c r="K500" s="535"/>
      <c r="L500" s="1007"/>
      <c r="BI500" s="535"/>
      <c r="BJ500" s="535"/>
      <c r="BK500" s="535"/>
      <c r="BL500" s="535"/>
      <c r="BM500" s="535"/>
      <c r="BN500" s="535"/>
    </row>
    <row r="501" spans="2:66" x14ac:dyDescent="0.25">
      <c r="B501" s="535"/>
      <c r="C501" s="535"/>
      <c r="D501" s="535"/>
      <c r="E501" s="535"/>
      <c r="F501" s="535"/>
      <c r="G501" s="535"/>
      <c r="H501" s="535"/>
      <c r="I501" s="535"/>
      <c r="J501" s="535"/>
      <c r="K501" s="535"/>
      <c r="L501" s="1007"/>
      <c r="BI501" s="535"/>
      <c r="BJ501" s="535"/>
      <c r="BK501" s="535"/>
      <c r="BL501" s="535"/>
      <c r="BM501" s="535"/>
      <c r="BN501" s="535"/>
    </row>
    <row r="502" spans="2:66" x14ac:dyDescent="0.25">
      <c r="B502" s="535"/>
      <c r="C502" s="535"/>
      <c r="D502" s="535"/>
      <c r="E502" s="535"/>
      <c r="F502" s="535"/>
      <c r="G502" s="535"/>
      <c r="H502" s="535"/>
      <c r="I502" s="535"/>
      <c r="J502" s="535"/>
      <c r="K502" s="535"/>
      <c r="L502" s="1007"/>
      <c r="BI502" s="535"/>
      <c r="BJ502" s="535"/>
      <c r="BK502" s="535"/>
      <c r="BL502" s="535"/>
      <c r="BM502" s="535"/>
      <c r="BN502" s="535"/>
    </row>
    <row r="503" spans="2:66" x14ac:dyDescent="0.25">
      <c r="B503" s="535"/>
      <c r="C503" s="535"/>
      <c r="D503" s="535"/>
      <c r="E503" s="535"/>
      <c r="F503" s="535"/>
      <c r="G503" s="535"/>
      <c r="H503" s="535"/>
      <c r="I503" s="535"/>
      <c r="J503" s="535"/>
      <c r="K503" s="535"/>
      <c r="L503" s="1007"/>
      <c r="BI503" s="535"/>
      <c r="BJ503" s="535"/>
      <c r="BK503" s="535"/>
      <c r="BL503" s="535"/>
      <c r="BM503" s="535"/>
      <c r="BN503" s="535"/>
    </row>
    <row r="504" spans="2:66" x14ac:dyDescent="0.25">
      <c r="B504" s="535"/>
      <c r="C504" s="535"/>
      <c r="D504" s="535"/>
      <c r="E504" s="535"/>
      <c r="F504" s="535"/>
      <c r="G504" s="535"/>
      <c r="H504" s="535"/>
      <c r="I504" s="535"/>
      <c r="J504" s="535"/>
      <c r="K504" s="535"/>
      <c r="L504" s="1007"/>
      <c r="BI504" s="535"/>
      <c r="BJ504" s="535"/>
      <c r="BK504" s="535"/>
      <c r="BL504" s="535"/>
      <c r="BM504" s="535"/>
      <c r="BN504" s="535"/>
    </row>
    <row r="505" spans="2:66" x14ac:dyDescent="0.25">
      <c r="B505" s="535"/>
      <c r="C505" s="535"/>
      <c r="D505" s="535"/>
      <c r="E505" s="535"/>
      <c r="F505" s="535"/>
      <c r="G505" s="535"/>
      <c r="H505" s="535"/>
      <c r="I505" s="535"/>
      <c r="J505" s="535"/>
      <c r="K505" s="535"/>
      <c r="L505" s="1007"/>
      <c r="BI505" s="535"/>
      <c r="BJ505" s="535"/>
      <c r="BK505" s="535"/>
      <c r="BL505" s="535"/>
      <c r="BM505" s="535"/>
      <c r="BN505" s="535"/>
    </row>
    <row r="506" spans="2:66" x14ac:dyDescent="0.25">
      <c r="B506" s="535"/>
      <c r="C506" s="535"/>
      <c r="D506" s="535"/>
      <c r="E506" s="535"/>
      <c r="F506" s="535"/>
      <c r="G506" s="535"/>
      <c r="H506" s="535"/>
      <c r="I506" s="535"/>
      <c r="J506" s="535"/>
      <c r="K506" s="535"/>
      <c r="L506" s="1007"/>
      <c r="BI506" s="535"/>
      <c r="BJ506" s="535"/>
      <c r="BK506" s="535"/>
      <c r="BL506" s="535"/>
      <c r="BM506" s="535"/>
      <c r="BN506" s="535"/>
    </row>
    <row r="507" spans="2:66" x14ac:dyDescent="0.25">
      <c r="B507" s="535"/>
      <c r="C507" s="535"/>
      <c r="D507" s="535"/>
      <c r="E507" s="535"/>
      <c r="F507" s="535"/>
      <c r="G507" s="535"/>
      <c r="H507" s="535"/>
      <c r="I507" s="535"/>
      <c r="J507" s="535"/>
      <c r="K507" s="535"/>
      <c r="L507" s="1007"/>
      <c r="BI507" s="535"/>
      <c r="BJ507" s="535"/>
      <c r="BK507" s="535"/>
      <c r="BL507" s="535"/>
      <c r="BM507" s="535"/>
      <c r="BN507" s="535"/>
    </row>
    <row r="508" spans="2:66" x14ac:dyDescent="0.25">
      <c r="B508" s="535"/>
      <c r="C508" s="535"/>
      <c r="D508" s="535"/>
      <c r="E508" s="535"/>
      <c r="F508" s="535"/>
      <c r="G508" s="535"/>
      <c r="H508" s="535"/>
      <c r="I508" s="535"/>
      <c r="J508" s="535"/>
      <c r="K508" s="535"/>
      <c r="L508" s="1007"/>
      <c r="BI508" s="535"/>
      <c r="BJ508" s="535"/>
      <c r="BK508" s="535"/>
      <c r="BL508" s="535"/>
      <c r="BM508" s="535"/>
      <c r="BN508" s="535"/>
    </row>
    <row r="509" spans="2:66" x14ac:dyDescent="0.25">
      <c r="B509" s="535"/>
      <c r="C509" s="535"/>
      <c r="D509" s="535"/>
      <c r="E509" s="535"/>
      <c r="F509" s="535"/>
      <c r="G509" s="535"/>
      <c r="H509" s="535"/>
      <c r="I509" s="535"/>
      <c r="J509" s="535"/>
      <c r="K509" s="535"/>
      <c r="L509" s="1007"/>
      <c r="BI509" s="535"/>
      <c r="BJ509" s="535"/>
      <c r="BK509" s="535"/>
      <c r="BL509" s="535"/>
      <c r="BM509" s="535"/>
      <c r="BN509" s="535"/>
    </row>
    <row r="510" spans="2:66" x14ac:dyDescent="0.25">
      <c r="B510" s="535"/>
      <c r="C510" s="535"/>
      <c r="D510" s="535"/>
      <c r="E510" s="535"/>
      <c r="F510" s="535"/>
      <c r="G510" s="535"/>
      <c r="H510" s="535"/>
      <c r="I510" s="535"/>
      <c r="J510" s="535"/>
      <c r="K510" s="535"/>
      <c r="L510" s="1007"/>
      <c r="BI510" s="535"/>
      <c r="BJ510" s="535"/>
      <c r="BK510" s="535"/>
      <c r="BL510" s="535"/>
      <c r="BM510" s="535"/>
      <c r="BN510" s="535"/>
    </row>
    <row r="511" spans="2:66" x14ac:dyDescent="0.25">
      <c r="B511" s="535"/>
      <c r="C511" s="535"/>
      <c r="D511" s="535"/>
      <c r="E511" s="535"/>
      <c r="F511" s="535"/>
      <c r="G511" s="535"/>
      <c r="H511" s="535"/>
      <c r="I511" s="535"/>
      <c r="J511" s="535"/>
      <c r="K511" s="535"/>
      <c r="L511" s="1007"/>
      <c r="BI511" s="535"/>
      <c r="BJ511" s="535"/>
      <c r="BK511" s="535"/>
      <c r="BL511" s="535"/>
      <c r="BM511" s="535"/>
      <c r="BN511" s="535"/>
    </row>
    <row r="512" spans="2:66" x14ac:dyDescent="0.25">
      <c r="B512" s="535"/>
      <c r="C512" s="535"/>
      <c r="D512" s="535"/>
      <c r="E512" s="535"/>
      <c r="F512" s="535"/>
      <c r="G512" s="535"/>
      <c r="H512" s="535"/>
      <c r="I512" s="535"/>
      <c r="J512" s="535"/>
      <c r="K512" s="535"/>
      <c r="L512" s="1007"/>
      <c r="BI512" s="535"/>
      <c r="BJ512" s="535"/>
      <c r="BK512" s="535"/>
      <c r="BL512" s="535"/>
      <c r="BM512" s="535"/>
      <c r="BN512" s="535"/>
    </row>
    <row r="513" spans="2:66" x14ac:dyDescent="0.25">
      <c r="B513" s="535"/>
      <c r="C513" s="535"/>
      <c r="D513" s="535"/>
      <c r="E513" s="535"/>
      <c r="F513" s="535"/>
      <c r="G513" s="535"/>
      <c r="H513" s="535"/>
      <c r="I513" s="535"/>
      <c r="J513" s="535"/>
      <c r="K513" s="535"/>
      <c r="L513" s="1007"/>
      <c r="BI513" s="535"/>
      <c r="BJ513" s="535"/>
      <c r="BK513" s="535"/>
      <c r="BL513" s="535"/>
      <c r="BM513" s="535"/>
      <c r="BN513" s="535"/>
    </row>
    <row r="514" spans="2:66" x14ac:dyDescent="0.25">
      <c r="B514" s="535"/>
      <c r="C514" s="535"/>
      <c r="D514" s="535"/>
      <c r="E514" s="535"/>
      <c r="F514" s="535"/>
      <c r="G514" s="535"/>
      <c r="H514" s="535"/>
      <c r="I514" s="535"/>
      <c r="J514" s="535"/>
      <c r="K514" s="535"/>
      <c r="L514" s="1007"/>
      <c r="BI514" s="535"/>
      <c r="BJ514" s="535"/>
      <c r="BK514" s="535"/>
      <c r="BL514" s="535"/>
      <c r="BM514" s="535"/>
      <c r="BN514" s="535"/>
    </row>
    <row r="515" spans="2:66" x14ac:dyDescent="0.25">
      <c r="B515" s="535"/>
      <c r="C515" s="535"/>
      <c r="D515" s="535"/>
      <c r="E515" s="535"/>
      <c r="F515" s="535"/>
      <c r="G515" s="535"/>
      <c r="H515" s="535"/>
      <c r="I515" s="535"/>
      <c r="J515" s="535"/>
      <c r="K515" s="535"/>
      <c r="L515" s="1007"/>
      <c r="BI515" s="535"/>
      <c r="BJ515" s="535"/>
      <c r="BK515" s="535"/>
      <c r="BL515" s="535"/>
      <c r="BM515" s="535"/>
      <c r="BN515" s="535"/>
    </row>
    <row r="516" spans="2:66" x14ac:dyDescent="0.25">
      <c r="B516" s="535"/>
      <c r="C516" s="535"/>
      <c r="D516" s="535"/>
      <c r="E516" s="535"/>
      <c r="F516" s="535"/>
      <c r="G516" s="535"/>
      <c r="H516" s="535"/>
      <c r="I516" s="535"/>
      <c r="J516" s="535"/>
      <c r="K516" s="535"/>
      <c r="L516" s="1007"/>
      <c r="BI516" s="535"/>
      <c r="BJ516" s="535"/>
      <c r="BK516" s="535"/>
      <c r="BL516" s="535"/>
      <c r="BM516" s="535"/>
      <c r="BN516" s="535"/>
    </row>
    <row r="517" spans="2:66" x14ac:dyDescent="0.25">
      <c r="B517" s="535"/>
      <c r="C517" s="535"/>
      <c r="D517" s="535"/>
      <c r="E517" s="535"/>
      <c r="F517" s="535"/>
      <c r="G517" s="535"/>
      <c r="H517" s="535"/>
      <c r="I517" s="535"/>
      <c r="J517" s="535"/>
      <c r="K517" s="535"/>
      <c r="L517" s="1007"/>
      <c r="BI517" s="535"/>
      <c r="BJ517" s="535"/>
      <c r="BK517" s="535"/>
      <c r="BL517" s="535"/>
      <c r="BM517" s="535"/>
      <c r="BN517" s="535"/>
    </row>
    <row r="518" spans="2:66" x14ac:dyDescent="0.25">
      <c r="B518" s="535"/>
      <c r="C518" s="535"/>
      <c r="D518" s="535"/>
      <c r="E518" s="535"/>
      <c r="F518" s="535"/>
      <c r="G518" s="535"/>
      <c r="H518" s="535"/>
      <c r="I518" s="535"/>
      <c r="J518" s="535"/>
      <c r="K518" s="535"/>
      <c r="L518" s="1007"/>
      <c r="BI518" s="535"/>
      <c r="BJ518" s="535"/>
      <c r="BK518" s="535"/>
      <c r="BL518" s="535"/>
      <c r="BM518" s="535"/>
      <c r="BN518" s="535"/>
    </row>
    <row r="519" spans="2:66" x14ac:dyDescent="0.25">
      <c r="B519" s="535"/>
      <c r="C519" s="535"/>
      <c r="D519" s="535"/>
      <c r="E519" s="535"/>
      <c r="F519" s="535"/>
      <c r="G519" s="535"/>
      <c r="H519" s="535"/>
      <c r="I519" s="535"/>
      <c r="J519" s="535"/>
      <c r="K519" s="535"/>
      <c r="L519" s="1007"/>
      <c r="BI519" s="535"/>
      <c r="BJ519" s="535"/>
      <c r="BK519" s="535"/>
      <c r="BL519" s="535"/>
      <c r="BM519" s="535"/>
      <c r="BN519" s="535"/>
    </row>
    <row r="520" spans="2:66" x14ac:dyDescent="0.25">
      <c r="B520" s="535"/>
      <c r="C520" s="535"/>
      <c r="D520" s="535"/>
      <c r="E520" s="535"/>
      <c r="F520" s="535"/>
      <c r="G520" s="535"/>
      <c r="H520" s="535"/>
      <c r="I520" s="535"/>
      <c r="J520" s="535"/>
      <c r="K520" s="535"/>
      <c r="L520" s="1007"/>
      <c r="BI520" s="535"/>
      <c r="BJ520" s="535"/>
      <c r="BK520" s="535"/>
      <c r="BL520" s="535"/>
      <c r="BM520" s="535"/>
      <c r="BN520" s="535"/>
    </row>
    <row r="521" spans="2:66" x14ac:dyDescent="0.25">
      <c r="B521" s="535"/>
      <c r="C521" s="535"/>
      <c r="D521" s="535"/>
      <c r="E521" s="535"/>
      <c r="F521" s="535"/>
      <c r="G521" s="535"/>
      <c r="H521" s="535"/>
      <c r="I521" s="535"/>
      <c r="J521" s="535"/>
      <c r="K521" s="535"/>
      <c r="L521" s="1007"/>
      <c r="BI521" s="535"/>
      <c r="BJ521" s="535"/>
      <c r="BK521" s="535"/>
      <c r="BL521" s="535"/>
      <c r="BM521" s="535"/>
      <c r="BN521" s="535"/>
    </row>
    <row r="522" spans="2:66" x14ac:dyDescent="0.25">
      <c r="B522" s="535"/>
      <c r="C522" s="535"/>
      <c r="D522" s="535"/>
      <c r="E522" s="535"/>
      <c r="F522" s="535"/>
      <c r="G522" s="535"/>
      <c r="H522" s="535"/>
      <c r="I522" s="535"/>
      <c r="J522" s="535"/>
      <c r="K522" s="535"/>
      <c r="L522" s="1007"/>
      <c r="BI522" s="535"/>
      <c r="BJ522" s="535"/>
      <c r="BK522" s="535"/>
      <c r="BL522" s="535"/>
      <c r="BM522" s="535"/>
      <c r="BN522" s="535"/>
    </row>
    <row r="523" spans="2:66" x14ac:dyDescent="0.25">
      <c r="B523" s="535"/>
      <c r="C523" s="535"/>
      <c r="D523" s="535"/>
      <c r="E523" s="535"/>
      <c r="F523" s="535"/>
      <c r="G523" s="535"/>
      <c r="H523" s="535"/>
      <c r="I523" s="535"/>
      <c r="J523" s="535"/>
      <c r="K523" s="535"/>
      <c r="L523" s="1007"/>
      <c r="BI523" s="535"/>
      <c r="BJ523" s="535"/>
      <c r="BK523" s="535"/>
      <c r="BL523" s="535"/>
      <c r="BM523" s="535"/>
      <c r="BN523" s="535"/>
    </row>
    <row r="524" spans="2:66" x14ac:dyDescent="0.25">
      <c r="B524" s="535"/>
      <c r="C524" s="535"/>
      <c r="D524" s="535"/>
      <c r="E524" s="535"/>
      <c r="F524" s="535"/>
      <c r="G524" s="535"/>
      <c r="H524" s="535"/>
      <c r="I524" s="535"/>
      <c r="J524" s="535"/>
      <c r="K524" s="535"/>
      <c r="L524" s="1007"/>
      <c r="BI524" s="535"/>
      <c r="BJ524" s="535"/>
      <c r="BK524" s="535"/>
      <c r="BL524" s="535"/>
      <c r="BM524" s="535"/>
      <c r="BN524" s="535"/>
    </row>
    <row r="525" spans="2:66" x14ac:dyDescent="0.25">
      <c r="B525" s="535"/>
      <c r="C525" s="535"/>
      <c r="D525" s="535"/>
      <c r="E525" s="535"/>
      <c r="F525" s="535"/>
      <c r="G525" s="535"/>
      <c r="H525" s="535"/>
      <c r="I525" s="535"/>
      <c r="J525" s="535"/>
      <c r="K525" s="535"/>
      <c r="L525" s="1007"/>
      <c r="BI525" s="535"/>
      <c r="BJ525" s="535"/>
      <c r="BK525" s="535"/>
      <c r="BL525" s="535"/>
      <c r="BM525" s="535"/>
      <c r="BN525" s="535"/>
    </row>
    <row r="526" spans="2:66" x14ac:dyDescent="0.25">
      <c r="B526" s="535"/>
      <c r="C526" s="535"/>
      <c r="D526" s="535"/>
      <c r="E526" s="535"/>
      <c r="F526" s="535"/>
      <c r="G526" s="535"/>
      <c r="H526" s="535"/>
      <c r="I526" s="535"/>
      <c r="J526" s="535"/>
      <c r="K526" s="535"/>
      <c r="L526" s="1007"/>
      <c r="BI526" s="535"/>
      <c r="BJ526" s="535"/>
      <c r="BK526" s="535"/>
      <c r="BL526" s="535"/>
      <c r="BM526" s="535"/>
      <c r="BN526" s="535"/>
    </row>
    <row r="527" spans="2:66" x14ac:dyDescent="0.25">
      <c r="B527" s="535"/>
      <c r="C527" s="535"/>
      <c r="D527" s="535"/>
      <c r="E527" s="535"/>
      <c r="F527" s="535"/>
      <c r="G527" s="535"/>
      <c r="H527" s="535"/>
      <c r="I527" s="535"/>
      <c r="J527" s="535"/>
      <c r="K527" s="535"/>
      <c r="L527" s="1007"/>
      <c r="BI527" s="535"/>
      <c r="BJ527" s="535"/>
      <c r="BK527" s="535"/>
      <c r="BL527" s="535"/>
      <c r="BM527" s="535"/>
      <c r="BN527" s="535"/>
    </row>
    <row r="528" spans="2:66" x14ac:dyDescent="0.25">
      <c r="B528" s="535"/>
      <c r="C528" s="535"/>
      <c r="D528" s="535"/>
      <c r="E528" s="535"/>
      <c r="F528" s="535"/>
      <c r="G528" s="535"/>
      <c r="H528" s="535"/>
      <c r="I528" s="535"/>
      <c r="J528" s="535"/>
      <c r="K528" s="535"/>
      <c r="L528" s="1007"/>
      <c r="BI528" s="535"/>
      <c r="BJ528" s="535"/>
      <c r="BK528" s="535"/>
      <c r="BL528" s="535"/>
      <c r="BM528" s="535"/>
      <c r="BN528" s="535"/>
    </row>
    <row r="529" spans="2:66" x14ac:dyDescent="0.25">
      <c r="B529" s="535"/>
      <c r="C529" s="535"/>
      <c r="D529" s="535"/>
      <c r="E529" s="535"/>
      <c r="F529" s="535"/>
      <c r="G529" s="535"/>
      <c r="H529" s="535"/>
      <c r="I529" s="535"/>
      <c r="J529" s="535"/>
      <c r="K529" s="535"/>
      <c r="L529" s="1007"/>
      <c r="BI529" s="535"/>
      <c r="BJ529" s="535"/>
      <c r="BK529" s="535"/>
      <c r="BL529" s="535"/>
      <c r="BM529" s="535"/>
      <c r="BN529" s="535"/>
    </row>
    <row r="530" spans="2:66" x14ac:dyDescent="0.25">
      <c r="B530" s="535"/>
      <c r="C530" s="535"/>
      <c r="D530" s="535"/>
      <c r="E530" s="535"/>
      <c r="F530" s="535"/>
      <c r="G530" s="535"/>
      <c r="H530" s="535"/>
      <c r="I530" s="535"/>
      <c r="J530" s="535"/>
      <c r="K530" s="535"/>
      <c r="L530" s="1007"/>
      <c r="BI530" s="535"/>
      <c r="BJ530" s="535"/>
      <c r="BK530" s="535"/>
      <c r="BL530" s="535"/>
      <c r="BM530" s="535"/>
      <c r="BN530" s="535"/>
    </row>
    <row r="531" spans="2:66" x14ac:dyDescent="0.25">
      <c r="B531" s="535"/>
      <c r="C531" s="535"/>
      <c r="D531" s="535"/>
      <c r="E531" s="535"/>
      <c r="F531" s="535"/>
      <c r="G531" s="535"/>
      <c r="H531" s="535"/>
      <c r="I531" s="535"/>
      <c r="J531" s="535"/>
      <c r="K531" s="535"/>
      <c r="L531" s="1007"/>
      <c r="BI531" s="535"/>
      <c r="BJ531" s="535"/>
      <c r="BK531" s="535"/>
      <c r="BL531" s="535"/>
      <c r="BM531" s="535"/>
      <c r="BN531" s="535"/>
    </row>
    <row r="532" spans="2:66" x14ac:dyDescent="0.25">
      <c r="B532" s="535"/>
      <c r="C532" s="535"/>
      <c r="D532" s="535"/>
      <c r="E532" s="535"/>
      <c r="F532" s="535"/>
      <c r="G532" s="535"/>
      <c r="H532" s="535"/>
      <c r="I532" s="535"/>
      <c r="J532" s="535"/>
      <c r="K532" s="535"/>
      <c r="L532" s="1007"/>
      <c r="BI532" s="535"/>
      <c r="BJ532" s="535"/>
      <c r="BK532" s="535"/>
      <c r="BL532" s="535"/>
      <c r="BM532" s="535"/>
      <c r="BN532" s="535"/>
    </row>
    <row r="533" spans="2:66" x14ac:dyDescent="0.25">
      <c r="B533" s="535"/>
      <c r="C533" s="535"/>
      <c r="D533" s="535"/>
      <c r="E533" s="535"/>
      <c r="F533" s="535"/>
      <c r="G533" s="535"/>
      <c r="H533" s="535"/>
      <c r="I533" s="535"/>
      <c r="J533" s="535"/>
      <c r="K533" s="535"/>
      <c r="L533" s="1007"/>
      <c r="BI533" s="535"/>
      <c r="BJ533" s="535"/>
      <c r="BK533" s="535"/>
      <c r="BL533" s="535"/>
      <c r="BM533" s="535"/>
      <c r="BN533" s="535"/>
    </row>
    <row r="534" spans="2:66" x14ac:dyDescent="0.25">
      <c r="B534" s="535"/>
      <c r="C534" s="535"/>
      <c r="D534" s="535"/>
      <c r="E534" s="535"/>
      <c r="F534" s="535"/>
      <c r="G534" s="535"/>
      <c r="H534" s="535"/>
      <c r="I534" s="535"/>
      <c r="J534" s="535"/>
      <c r="K534" s="535"/>
      <c r="L534" s="1007"/>
      <c r="BI534" s="535"/>
      <c r="BJ534" s="535"/>
      <c r="BK534" s="535"/>
      <c r="BL534" s="535"/>
      <c r="BM534" s="535"/>
      <c r="BN534" s="535"/>
    </row>
    <row r="535" spans="2:66" x14ac:dyDescent="0.25">
      <c r="B535" s="535"/>
      <c r="C535" s="535"/>
      <c r="D535" s="535"/>
      <c r="E535" s="535"/>
      <c r="F535" s="535"/>
      <c r="G535" s="535"/>
      <c r="H535" s="535"/>
      <c r="I535" s="535"/>
      <c r="J535" s="535"/>
      <c r="K535" s="535"/>
      <c r="L535" s="1007"/>
      <c r="BI535" s="535"/>
      <c r="BJ535" s="535"/>
      <c r="BK535" s="535"/>
      <c r="BL535" s="535"/>
      <c r="BM535" s="535"/>
      <c r="BN535" s="535"/>
    </row>
    <row r="536" spans="2:66" x14ac:dyDescent="0.25">
      <c r="B536" s="535"/>
      <c r="C536" s="535"/>
      <c r="D536" s="535"/>
      <c r="E536" s="535"/>
      <c r="F536" s="535"/>
      <c r="G536" s="535"/>
      <c r="H536" s="535"/>
      <c r="I536" s="535"/>
      <c r="J536" s="535"/>
      <c r="K536" s="535"/>
      <c r="L536" s="1007"/>
      <c r="BI536" s="535"/>
      <c r="BJ536" s="535"/>
      <c r="BK536" s="535"/>
      <c r="BL536" s="535"/>
      <c r="BM536" s="535"/>
      <c r="BN536" s="535"/>
    </row>
    <row r="537" spans="2:66" x14ac:dyDescent="0.25">
      <c r="B537" s="535"/>
      <c r="C537" s="535"/>
      <c r="D537" s="535"/>
      <c r="E537" s="535"/>
      <c r="F537" s="535"/>
      <c r="G537" s="535"/>
      <c r="H537" s="535"/>
      <c r="I537" s="535"/>
      <c r="J537" s="535"/>
      <c r="K537" s="535"/>
      <c r="L537" s="1007"/>
      <c r="BI537" s="535"/>
      <c r="BJ537" s="535"/>
      <c r="BK537" s="535"/>
      <c r="BL537" s="535"/>
      <c r="BM537" s="535"/>
      <c r="BN537" s="535"/>
    </row>
    <row r="538" spans="2:66" x14ac:dyDescent="0.25">
      <c r="B538" s="535"/>
      <c r="C538" s="535"/>
      <c r="D538" s="535"/>
      <c r="E538" s="535"/>
      <c r="F538" s="535"/>
      <c r="G538" s="535"/>
      <c r="H538" s="535"/>
      <c r="I538" s="535"/>
      <c r="J538" s="535"/>
      <c r="K538" s="535"/>
      <c r="L538" s="1007"/>
      <c r="BI538" s="535"/>
      <c r="BJ538" s="535"/>
      <c r="BK538" s="535"/>
      <c r="BL538" s="535"/>
      <c r="BM538" s="535"/>
      <c r="BN538" s="535"/>
    </row>
    <row r="539" spans="2:66" x14ac:dyDescent="0.25">
      <c r="B539" s="535"/>
      <c r="C539" s="535"/>
      <c r="D539" s="535"/>
      <c r="E539" s="535"/>
      <c r="F539" s="535"/>
      <c r="G539" s="535"/>
      <c r="H539" s="535"/>
      <c r="I539" s="535"/>
      <c r="J539" s="535"/>
      <c r="K539" s="535"/>
      <c r="L539" s="1007"/>
      <c r="BI539" s="535"/>
      <c r="BJ539" s="535"/>
      <c r="BK539" s="535"/>
      <c r="BL539" s="535"/>
      <c r="BM539" s="535"/>
      <c r="BN539" s="535"/>
    </row>
    <row r="540" spans="2:66" x14ac:dyDescent="0.25">
      <c r="B540" s="535"/>
      <c r="C540" s="535"/>
      <c r="D540" s="535"/>
      <c r="E540" s="535"/>
      <c r="F540" s="535"/>
      <c r="G540" s="535"/>
      <c r="H540" s="535"/>
      <c r="I540" s="535"/>
      <c r="J540" s="535"/>
      <c r="K540" s="535"/>
      <c r="L540" s="1007"/>
      <c r="BI540" s="535"/>
      <c r="BJ540" s="535"/>
      <c r="BK540" s="535"/>
      <c r="BL540" s="535"/>
      <c r="BM540" s="535"/>
      <c r="BN540" s="535"/>
    </row>
    <row r="541" spans="2:66" x14ac:dyDescent="0.25">
      <c r="B541" s="535"/>
      <c r="C541" s="535"/>
      <c r="D541" s="535"/>
      <c r="E541" s="535"/>
      <c r="F541" s="535"/>
      <c r="G541" s="535"/>
      <c r="H541" s="535"/>
      <c r="I541" s="535"/>
      <c r="J541" s="535"/>
      <c r="K541" s="535"/>
      <c r="L541" s="1007"/>
      <c r="BI541" s="535"/>
      <c r="BJ541" s="535"/>
      <c r="BK541" s="535"/>
      <c r="BL541" s="535"/>
      <c r="BM541" s="535"/>
      <c r="BN541" s="535"/>
    </row>
    <row r="542" spans="2:66" x14ac:dyDescent="0.25">
      <c r="B542" s="535"/>
      <c r="C542" s="535"/>
      <c r="D542" s="535"/>
      <c r="E542" s="535"/>
      <c r="F542" s="535"/>
      <c r="G542" s="535"/>
      <c r="H542" s="535"/>
      <c r="I542" s="535"/>
      <c r="J542" s="535"/>
      <c r="K542" s="535"/>
      <c r="L542" s="1007"/>
      <c r="BI542" s="535"/>
      <c r="BJ542" s="535"/>
      <c r="BK542" s="535"/>
      <c r="BL542" s="535"/>
      <c r="BM542" s="535"/>
      <c r="BN542" s="535"/>
    </row>
    <row r="543" spans="2:66" x14ac:dyDescent="0.25">
      <c r="B543" s="535"/>
      <c r="C543" s="535"/>
      <c r="D543" s="535"/>
      <c r="E543" s="535"/>
      <c r="F543" s="535"/>
      <c r="G543" s="535"/>
      <c r="H543" s="535"/>
      <c r="I543" s="535"/>
      <c r="J543" s="535"/>
      <c r="K543" s="535"/>
      <c r="L543" s="1007"/>
      <c r="BI543" s="535"/>
      <c r="BJ543" s="535"/>
      <c r="BK543" s="535"/>
      <c r="BL543" s="535"/>
      <c r="BM543" s="535"/>
      <c r="BN543" s="535"/>
    </row>
    <row r="544" spans="2:66" x14ac:dyDescent="0.25">
      <c r="B544" s="535"/>
      <c r="C544" s="535"/>
      <c r="D544" s="535"/>
      <c r="E544" s="535"/>
      <c r="F544" s="535"/>
      <c r="G544" s="535"/>
      <c r="H544" s="535"/>
      <c r="I544" s="535"/>
      <c r="J544" s="535"/>
      <c r="K544" s="535"/>
      <c r="L544" s="1007"/>
      <c r="BI544" s="535"/>
      <c r="BJ544" s="535"/>
      <c r="BK544" s="535"/>
      <c r="BL544" s="535"/>
      <c r="BM544" s="535"/>
      <c r="BN544" s="535"/>
    </row>
    <row r="545" spans="2:66" x14ac:dyDescent="0.25">
      <c r="B545" s="535"/>
      <c r="C545" s="535"/>
      <c r="D545" s="535"/>
      <c r="E545" s="535"/>
      <c r="F545" s="535"/>
      <c r="G545" s="535"/>
      <c r="H545" s="535"/>
      <c r="I545" s="535"/>
      <c r="J545" s="535"/>
      <c r="K545" s="535"/>
      <c r="L545" s="1007"/>
      <c r="BI545" s="535"/>
      <c r="BJ545" s="535"/>
      <c r="BK545" s="535"/>
      <c r="BL545" s="535"/>
      <c r="BM545" s="535"/>
      <c r="BN545" s="535"/>
    </row>
    <row r="546" spans="2:66" x14ac:dyDescent="0.25">
      <c r="B546" s="535"/>
      <c r="C546" s="535"/>
      <c r="D546" s="535"/>
      <c r="E546" s="535"/>
      <c r="F546" s="535"/>
      <c r="G546" s="535"/>
      <c r="H546" s="535"/>
      <c r="I546" s="535"/>
      <c r="J546" s="535"/>
      <c r="K546" s="535"/>
      <c r="L546" s="1007"/>
      <c r="BI546" s="535"/>
      <c r="BJ546" s="535"/>
      <c r="BK546" s="535"/>
      <c r="BL546" s="535"/>
      <c r="BM546" s="535"/>
      <c r="BN546" s="535"/>
    </row>
    <row r="547" spans="2:66" x14ac:dyDescent="0.25">
      <c r="B547" s="535"/>
      <c r="C547" s="535"/>
      <c r="D547" s="535"/>
      <c r="E547" s="535"/>
      <c r="F547" s="535"/>
      <c r="G547" s="535"/>
      <c r="H547" s="535"/>
      <c r="I547" s="535"/>
      <c r="J547" s="535"/>
      <c r="K547" s="535"/>
      <c r="L547" s="1007"/>
      <c r="BI547" s="535"/>
      <c r="BJ547" s="535"/>
      <c r="BK547" s="535"/>
      <c r="BL547" s="535"/>
      <c r="BM547" s="535"/>
      <c r="BN547" s="535"/>
    </row>
    <row r="548" spans="2:66" x14ac:dyDescent="0.25">
      <c r="B548" s="535"/>
      <c r="C548" s="535"/>
      <c r="D548" s="535"/>
      <c r="E548" s="535"/>
      <c r="F548" s="535"/>
      <c r="G548" s="535"/>
      <c r="H548" s="535"/>
      <c r="I548" s="535"/>
      <c r="J548" s="535"/>
      <c r="K548" s="535"/>
      <c r="L548" s="1007"/>
      <c r="BI548" s="535"/>
      <c r="BJ548" s="535"/>
      <c r="BK548" s="535"/>
      <c r="BL548" s="535"/>
      <c r="BM548" s="535"/>
      <c r="BN548" s="535"/>
    </row>
    <row r="549" spans="2:66" x14ac:dyDescent="0.25">
      <c r="B549" s="535"/>
      <c r="C549" s="535"/>
      <c r="D549" s="535"/>
      <c r="E549" s="535"/>
      <c r="F549" s="535"/>
      <c r="G549" s="535"/>
      <c r="H549" s="535"/>
      <c r="I549" s="535"/>
      <c r="J549" s="535"/>
      <c r="K549" s="535"/>
      <c r="L549" s="1007"/>
      <c r="BI549" s="535"/>
      <c r="BJ549" s="535"/>
      <c r="BK549" s="535"/>
      <c r="BL549" s="535"/>
      <c r="BM549" s="535"/>
      <c r="BN549" s="535"/>
    </row>
    <row r="550" spans="2:66" x14ac:dyDescent="0.25">
      <c r="B550" s="535"/>
      <c r="C550" s="535"/>
      <c r="D550" s="535"/>
      <c r="E550" s="535"/>
      <c r="F550" s="535"/>
      <c r="G550" s="535"/>
      <c r="H550" s="535"/>
      <c r="I550" s="535"/>
      <c r="J550" s="535"/>
      <c r="K550" s="535"/>
      <c r="L550" s="1007"/>
      <c r="BI550" s="535"/>
      <c r="BJ550" s="535"/>
      <c r="BK550" s="535"/>
      <c r="BL550" s="535"/>
      <c r="BM550" s="535"/>
      <c r="BN550" s="535"/>
    </row>
    <row r="551" spans="2:66" x14ac:dyDescent="0.25">
      <c r="B551" s="535"/>
      <c r="C551" s="535"/>
      <c r="D551" s="535"/>
      <c r="E551" s="535"/>
      <c r="F551" s="535"/>
      <c r="G551" s="535"/>
      <c r="H551" s="535"/>
      <c r="I551" s="535"/>
      <c r="J551" s="535"/>
      <c r="K551" s="535"/>
      <c r="L551" s="1007"/>
      <c r="BI551" s="535"/>
      <c r="BJ551" s="535"/>
      <c r="BK551" s="535"/>
      <c r="BL551" s="535"/>
      <c r="BM551" s="535"/>
      <c r="BN551" s="535"/>
    </row>
    <row r="552" spans="2:66" x14ac:dyDescent="0.25">
      <c r="B552" s="535"/>
      <c r="C552" s="535"/>
      <c r="D552" s="535"/>
      <c r="E552" s="535"/>
      <c r="F552" s="535"/>
      <c r="G552" s="535"/>
      <c r="H552" s="535"/>
      <c r="I552" s="535"/>
      <c r="J552" s="535"/>
      <c r="K552" s="535"/>
      <c r="L552" s="1007"/>
      <c r="BI552" s="535"/>
      <c r="BJ552" s="535"/>
      <c r="BK552" s="535"/>
      <c r="BL552" s="535"/>
      <c r="BM552" s="535"/>
      <c r="BN552" s="535"/>
    </row>
    <row r="553" spans="2:66" x14ac:dyDescent="0.25">
      <c r="B553" s="535"/>
      <c r="C553" s="535"/>
      <c r="D553" s="535"/>
      <c r="E553" s="535"/>
      <c r="F553" s="535"/>
      <c r="G553" s="535"/>
      <c r="H553" s="535"/>
      <c r="I553" s="535"/>
      <c r="J553" s="535"/>
      <c r="K553" s="535"/>
      <c r="L553" s="1007"/>
      <c r="BI553" s="535"/>
      <c r="BJ553" s="535"/>
      <c r="BK553" s="535"/>
      <c r="BL553" s="535"/>
      <c r="BM553" s="535"/>
      <c r="BN553" s="535"/>
    </row>
    <row r="554" spans="2:66" x14ac:dyDescent="0.25">
      <c r="B554" s="535"/>
      <c r="C554" s="535"/>
      <c r="D554" s="535"/>
      <c r="E554" s="535"/>
      <c r="F554" s="535"/>
      <c r="G554" s="535"/>
      <c r="H554" s="535"/>
      <c r="I554" s="535"/>
      <c r="J554" s="535"/>
      <c r="K554" s="535"/>
      <c r="L554" s="1007"/>
      <c r="BI554" s="535"/>
      <c r="BJ554" s="535"/>
      <c r="BK554" s="535"/>
      <c r="BL554" s="535"/>
      <c r="BM554" s="535"/>
      <c r="BN554" s="535"/>
    </row>
    <row r="555" spans="2:66" x14ac:dyDescent="0.25">
      <c r="B555" s="535"/>
      <c r="C555" s="535"/>
      <c r="D555" s="535"/>
      <c r="E555" s="535"/>
      <c r="F555" s="535"/>
      <c r="G555" s="535"/>
      <c r="H555" s="535"/>
      <c r="I555" s="535"/>
      <c r="J555" s="535"/>
      <c r="K555" s="535"/>
      <c r="L555" s="1007"/>
      <c r="BI555" s="535"/>
      <c r="BJ555" s="535"/>
      <c r="BK555" s="535"/>
      <c r="BL555" s="535"/>
      <c r="BM555" s="535"/>
      <c r="BN555" s="535"/>
    </row>
    <row r="556" spans="2:66" x14ac:dyDescent="0.25">
      <c r="B556" s="535"/>
      <c r="C556" s="535"/>
      <c r="D556" s="535"/>
      <c r="E556" s="535"/>
      <c r="F556" s="535"/>
      <c r="G556" s="535"/>
      <c r="H556" s="535"/>
      <c r="I556" s="535"/>
      <c r="J556" s="535"/>
      <c r="K556" s="535"/>
      <c r="L556" s="1007"/>
      <c r="BI556" s="535"/>
      <c r="BJ556" s="535"/>
      <c r="BK556" s="535"/>
      <c r="BL556" s="535"/>
      <c r="BM556" s="535"/>
      <c r="BN556" s="535"/>
    </row>
    <row r="557" spans="2:66" x14ac:dyDescent="0.25">
      <c r="B557" s="535"/>
      <c r="C557" s="535"/>
      <c r="D557" s="535"/>
      <c r="E557" s="535"/>
      <c r="F557" s="535"/>
      <c r="G557" s="535"/>
      <c r="H557" s="535"/>
      <c r="I557" s="535"/>
      <c r="J557" s="535"/>
      <c r="K557" s="535"/>
      <c r="L557" s="1007"/>
      <c r="BI557" s="535"/>
      <c r="BJ557" s="535"/>
      <c r="BK557" s="535"/>
      <c r="BL557" s="535"/>
      <c r="BM557" s="535"/>
      <c r="BN557" s="535"/>
    </row>
    <row r="558" spans="2:66" x14ac:dyDescent="0.25">
      <c r="B558" s="535"/>
      <c r="C558" s="535"/>
      <c r="D558" s="535"/>
      <c r="E558" s="535"/>
      <c r="F558" s="535"/>
      <c r="G558" s="535"/>
      <c r="H558" s="535"/>
      <c r="I558" s="535"/>
      <c r="J558" s="535"/>
      <c r="K558" s="535"/>
      <c r="L558" s="1007"/>
      <c r="BI558" s="535"/>
      <c r="BJ558" s="535"/>
      <c r="BK558" s="535"/>
      <c r="BL558" s="535"/>
      <c r="BM558" s="535"/>
      <c r="BN558" s="535"/>
    </row>
    <row r="559" spans="2:66" x14ac:dyDescent="0.25">
      <c r="B559" s="535"/>
      <c r="C559" s="535"/>
      <c r="D559" s="535"/>
      <c r="E559" s="535"/>
      <c r="F559" s="535"/>
      <c r="G559" s="535"/>
      <c r="H559" s="535"/>
      <c r="I559" s="535"/>
      <c r="J559" s="535"/>
      <c r="K559" s="535"/>
      <c r="L559" s="1007"/>
      <c r="BI559" s="535"/>
      <c r="BJ559" s="535"/>
      <c r="BK559" s="535"/>
      <c r="BL559" s="535"/>
      <c r="BM559" s="535"/>
      <c r="BN559" s="535"/>
    </row>
    <row r="560" spans="2:66" x14ac:dyDescent="0.25">
      <c r="B560" s="535"/>
      <c r="C560" s="535"/>
      <c r="D560" s="535"/>
      <c r="E560" s="535"/>
      <c r="F560" s="535"/>
      <c r="G560" s="535"/>
      <c r="H560" s="535"/>
      <c r="I560" s="535"/>
      <c r="J560" s="535"/>
      <c r="K560" s="535"/>
      <c r="L560" s="1007"/>
      <c r="BI560" s="535"/>
      <c r="BJ560" s="535"/>
      <c r="BK560" s="535"/>
      <c r="BL560" s="535"/>
      <c r="BM560" s="535"/>
      <c r="BN560" s="535"/>
    </row>
    <row r="561" spans="2:66" x14ac:dyDescent="0.25">
      <c r="B561" s="535"/>
      <c r="C561" s="535"/>
      <c r="D561" s="535"/>
      <c r="E561" s="535"/>
      <c r="F561" s="535"/>
      <c r="G561" s="535"/>
      <c r="H561" s="535"/>
      <c r="I561" s="535"/>
      <c r="J561" s="535"/>
      <c r="K561" s="535"/>
      <c r="L561" s="1007"/>
      <c r="BI561" s="535"/>
      <c r="BJ561" s="535"/>
      <c r="BK561" s="535"/>
      <c r="BL561" s="535"/>
      <c r="BM561" s="535"/>
      <c r="BN561" s="535"/>
    </row>
    <row r="562" spans="2:66" x14ac:dyDescent="0.25">
      <c r="B562" s="535"/>
      <c r="C562" s="535"/>
      <c r="D562" s="535"/>
      <c r="E562" s="535"/>
      <c r="F562" s="535"/>
      <c r="G562" s="535"/>
      <c r="H562" s="535"/>
      <c r="I562" s="535"/>
      <c r="J562" s="535"/>
      <c r="K562" s="535"/>
      <c r="L562" s="1007"/>
      <c r="BI562" s="535"/>
      <c r="BJ562" s="535"/>
      <c r="BK562" s="535"/>
      <c r="BL562" s="535"/>
      <c r="BM562" s="535"/>
      <c r="BN562" s="535"/>
    </row>
    <row r="563" spans="2:66" x14ac:dyDescent="0.25">
      <c r="B563" s="535"/>
      <c r="C563" s="535"/>
      <c r="D563" s="535"/>
      <c r="E563" s="535"/>
      <c r="F563" s="535"/>
      <c r="G563" s="535"/>
      <c r="H563" s="535"/>
      <c r="I563" s="535"/>
      <c r="J563" s="535"/>
      <c r="K563" s="535"/>
      <c r="L563" s="1007"/>
      <c r="BI563" s="535"/>
      <c r="BJ563" s="535"/>
      <c r="BK563" s="535"/>
      <c r="BL563" s="535"/>
      <c r="BM563" s="535"/>
      <c r="BN563" s="535"/>
    </row>
    <row r="564" spans="2:66" x14ac:dyDescent="0.25">
      <c r="B564" s="535"/>
      <c r="C564" s="535"/>
      <c r="D564" s="535"/>
      <c r="E564" s="535"/>
      <c r="F564" s="535"/>
      <c r="G564" s="535"/>
      <c r="H564" s="535"/>
      <c r="I564" s="535"/>
      <c r="J564" s="535"/>
      <c r="K564" s="535"/>
      <c r="L564" s="1007"/>
      <c r="BI564" s="535"/>
      <c r="BJ564" s="535"/>
      <c r="BK564" s="535"/>
      <c r="BL564" s="535"/>
      <c r="BM564" s="535"/>
      <c r="BN564" s="535"/>
    </row>
    <row r="565" spans="2:66" x14ac:dyDescent="0.25">
      <c r="B565" s="535"/>
      <c r="C565" s="535"/>
      <c r="D565" s="535"/>
      <c r="E565" s="535"/>
      <c r="F565" s="535"/>
      <c r="G565" s="535"/>
      <c r="H565" s="535"/>
      <c r="I565" s="535"/>
      <c r="J565" s="535"/>
      <c r="K565" s="535"/>
      <c r="L565" s="1007"/>
      <c r="BI565" s="535"/>
      <c r="BJ565" s="535"/>
      <c r="BK565" s="535"/>
      <c r="BL565" s="535"/>
      <c r="BM565" s="535"/>
      <c r="BN565" s="535"/>
    </row>
    <row r="566" spans="2:66" x14ac:dyDescent="0.25">
      <c r="B566" s="535"/>
      <c r="C566" s="535"/>
      <c r="D566" s="535"/>
      <c r="E566" s="535"/>
      <c r="F566" s="535"/>
      <c r="G566" s="535"/>
      <c r="H566" s="535"/>
      <c r="I566" s="535"/>
      <c r="J566" s="535"/>
      <c r="K566" s="535"/>
      <c r="L566" s="1007"/>
      <c r="BI566" s="535"/>
      <c r="BJ566" s="535"/>
      <c r="BK566" s="535"/>
      <c r="BL566" s="535"/>
      <c r="BM566" s="535"/>
      <c r="BN566" s="535"/>
    </row>
    <row r="567" spans="2:66" x14ac:dyDescent="0.25">
      <c r="B567" s="535"/>
      <c r="C567" s="535"/>
      <c r="D567" s="535"/>
      <c r="E567" s="535"/>
      <c r="F567" s="535"/>
      <c r="G567" s="535"/>
      <c r="H567" s="535"/>
      <c r="I567" s="535"/>
      <c r="J567" s="535"/>
      <c r="K567" s="535"/>
      <c r="L567" s="1007"/>
      <c r="BI567" s="535"/>
      <c r="BJ567" s="535"/>
      <c r="BK567" s="535"/>
      <c r="BL567" s="535"/>
      <c r="BM567" s="535"/>
      <c r="BN567" s="535"/>
    </row>
    <row r="568" spans="2:66" x14ac:dyDescent="0.25">
      <c r="B568" s="535"/>
      <c r="C568" s="535"/>
      <c r="D568" s="535"/>
      <c r="E568" s="535"/>
      <c r="F568" s="535"/>
      <c r="G568" s="535"/>
      <c r="H568" s="535"/>
      <c r="I568" s="535"/>
      <c r="J568" s="535"/>
      <c r="K568" s="535"/>
      <c r="L568" s="1007"/>
      <c r="BI568" s="535"/>
      <c r="BJ568" s="535"/>
      <c r="BK568" s="535"/>
      <c r="BL568" s="535"/>
      <c r="BM568" s="535"/>
      <c r="BN568" s="535"/>
    </row>
    <row r="569" spans="2:66" x14ac:dyDescent="0.25">
      <c r="B569" s="535"/>
      <c r="C569" s="535"/>
      <c r="D569" s="535"/>
      <c r="E569" s="535"/>
      <c r="F569" s="535"/>
      <c r="G569" s="535"/>
      <c r="H569" s="535"/>
      <c r="I569" s="535"/>
      <c r="J569" s="535"/>
      <c r="K569" s="535"/>
      <c r="L569" s="1007"/>
      <c r="BI569" s="535"/>
      <c r="BJ569" s="535"/>
      <c r="BK569" s="535"/>
      <c r="BL569" s="535"/>
      <c r="BM569" s="535"/>
      <c r="BN569" s="535"/>
    </row>
    <row r="570" spans="2:66" x14ac:dyDescent="0.25">
      <c r="B570" s="535"/>
      <c r="C570" s="535"/>
      <c r="D570" s="535"/>
      <c r="E570" s="535"/>
      <c r="F570" s="535"/>
      <c r="G570" s="535"/>
      <c r="H570" s="535"/>
      <c r="I570" s="535"/>
      <c r="J570" s="535"/>
      <c r="K570" s="535"/>
      <c r="L570" s="1007"/>
      <c r="BI570" s="535"/>
      <c r="BJ570" s="535"/>
      <c r="BK570" s="535"/>
      <c r="BL570" s="535"/>
      <c r="BM570" s="535"/>
      <c r="BN570" s="535"/>
    </row>
    <row r="571" spans="2:66" x14ac:dyDescent="0.25">
      <c r="B571" s="535"/>
      <c r="C571" s="535"/>
      <c r="D571" s="535"/>
      <c r="E571" s="535"/>
      <c r="F571" s="535"/>
      <c r="G571" s="535"/>
      <c r="H571" s="535"/>
      <c r="I571" s="535"/>
      <c r="J571" s="535"/>
      <c r="K571" s="535"/>
      <c r="L571" s="1007"/>
      <c r="BI571" s="535"/>
      <c r="BJ571" s="535"/>
      <c r="BK571" s="535"/>
      <c r="BL571" s="535"/>
      <c r="BM571" s="535"/>
      <c r="BN571" s="535"/>
    </row>
    <row r="572" spans="2:66" x14ac:dyDescent="0.25">
      <c r="B572" s="535"/>
      <c r="C572" s="535"/>
      <c r="D572" s="535"/>
      <c r="E572" s="535"/>
      <c r="F572" s="535"/>
      <c r="G572" s="535"/>
      <c r="H572" s="535"/>
      <c r="I572" s="535"/>
      <c r="J572" s="535"/>
      <c r="K572" s="535"/>
      <c r="L572" s="1007"/>
      <c r="BI572" s="535"/>
      <c r="BJ572" s="535"/>
      <c r="BK572" s="535"/>
      <c r="BL572" s="535"/>
      <c r="BM572" s="535"/>
      <c r="BN572" s="535"/>
    </row>
    <row r="573" spans="2:66" x14ac:dyDescent="0.25">
      <c r="B573" s="535"/>
      <c r="C573" s="535"/>
      <c r="D573" s="535"/>
      <c r="E573" s="535"/>
      <c r="F573" s="535"/>
      <c r="G573" s="535"/>
      <c r="H573" s="535"/>
      <c r="I573" s="535"/>
      <c r="J573" s="535"/>
      <c r="K573" s="535"/>
      <c r="L573" s="1007"/>
      <c r="BI573" s="535"/>
      <c r="BJ573" s="535"/>
      <c r="BK573" s="535"/>
      <c r="BL573" s="535"/>
      <c r="BM573" s="535"/>
      <c r="BN573" s="535"/>
    </row>
    <row r="574" spans="2:66" x14ac:dyDescent="0.25">
      <c r="B574" s="535"/>
      <c r="C574" s="535"/>
      <c r="D574" s="535"/>
      <c r="E574" s="535"/>
      <c r="F574" s="535"/>
      <c r="G574" s="535"/>
      <c r="H574" s="535"/>
      <c r="I574" s="535"/>
      <c r="J574" s="535"/>
      <c r="K574" s="535"/>
      <c r="L574" s="1007"/>
      <c r="BI574" s="535"/>
      <c r="BJ574" s="535"/>
      <c r="BK574" s="535"/>
      <c r="BL574" s="535"/>
      <c r="BM574" s="535"/>
      <c r="BN574" s="535"/>
    </row>
    <row r="575" spans="2:66" x14ac:dyDescent="0.25">
      <c r="B575" s="535"/>
      <c r="C575" s="535"/>
      <c r="D575" s="535"/>
      <c r="E575" s="535"/>
      <c r="F575" s="535"/>
      <c r="G575" s="535"/>
      <c r="H575" s="535"/>
      <c r="I575" s="535"/>
      <c r="J575" s="535"/>
      <c r="K575" s="535"/>
      <c r="L575" s="1007"/>
      <c r="BI575" s="535"/>
      <c r="BJ575" s="535"/>
      <c r="BK575" s="535"/>
      <c r="BL575" s="535"/>
      <c r="BM575" s="535"/>
      <c r="BN575" s="535"/>
    </row>
    <row r="576" spans="2:66" x14ac:dyDescent="0.25">
      <c r="B576" s="535"/>
      <c r="C576" s="535"/>
      <c r="D576" s="535"/>
      <c r="E576" s="535"/>
      <c r="F576" s="535"/>
      <c r="G576" s="535"/>
      <c r="H576" s="535"/>
      <c r="I576" s="535"/>
      <c r="J576" s="535"/>
      <c r="K576" s="535"/>
      <c r="L576" s="1007"/>
      <c r="BI576" s="535"/>
      <c r="BJ576" s="535"/>
      <c r="BK576" s="535"/>
      <c r="BL576" s="535"/>
      <c r="BM576" s="535"/>
      <c r="BN576" s="535"/>
    </row>
    <row r="577" spans="2:66" x14ac:dyDescent="0.25">
      <c r="B577" s="535"/>
      <c r="C577" s="535"/>
      <c r="D577" s="535"/>
      <c r="E577" s="535"/>
      <c r="F577" s="535"/>
      <c r="G577" s="535"/>
      <c r="H577" s="535"/>
      <c r="I577" s="535"/>
      <c r="J577" s="535"/>
      <c r="K577" s="535"/>
      <c r="L577" s="1007"/>
      <c r="BI577" s="535"/>
      <c r="BJ577" s="535"/>
      <c r="BK577" s="535"/>
      <c r="BL577" s="535"/>
      <c r="BM577" s="535"/>
      <c r="BN577" s="535"/>
    </row>
    <row r="578" spans="2:66" x14ac:dyDescent="0.25">
      <c r="B578" s="535"/>
      <c r="C578" s="535"/>
      <c r="D578" s="535"/>
      <c r="E578" s="535"/>
      <c r="F578" s="535"/>
      <c r="G578" s="535"/>
      <c r="H578" s="535"/>
      <c r="I578" s="535"/>
      <c r="J578" s="535"/>
      <c r="K578" s="535"/>
      <c r="L578" s="1007"/>
      <c r="BI578" s="535"/>
      <c r="BJ578" s="535"/>
      <c r="BK578" s="535"/>
      <c r="BL578" s="535"/>
      <c r="BM578" s="535"/>
      <c r="BN578" s="535"/>
    </row>
    <row r="579" spans="2:66" x14ac:dyDescent="0.25">
      <c r="B579" s="535"/>
      <c r="C579" s="535"/>
      <c r="D579" s="535"/>
      <c r="E579" s="535"/>
      <c r="F579" s="535"/>
      <c r="G579" s="535"/>
      <c r="H579" s="535"/>
      <c r="I579" s="535"/>
      <c r="J579" s="535"/>
      <c r="K579" s="535"/>
      <c r="L579" s="1007"/>
      <c r="BI579" s="535"/>
      <c r="BJ579" s="535"/>
      <c r="BK579" s="535"/>
      <c r="BL579" s="535"/>
      <c r="BM579" s="535"/>
      <c r="BN579" s="535"/>
    </row>
    <row r="580" spans="2:66" x14ac:dyDescent="0.25">
      <c r="B580" s="535"/>
      <c r="C580" s="535"/>
      <c r="D580" s="535"/>
      <c r="E580" s="535"/>
      <c r="F580" s="535"/>
      <c r="G580" s="535"/>
      <c r="H580" s="535"/>
      <c r="I580" s="535"/>
      <c r="J580" s="535"/>
      <c r="K580" s="535"/>
      <c r="L580" s="1007"/>
      <c r="BI580" s="535"/>
      <c r="BJ580" s="535"/>
      <c r="BK580" s="535"/>
      <c r="BL580" s="535"/>
      <c r="BM580" s="535"/>
      <c r="BN580" s="535"/>
    </row>
    <row r="581" spans="2:66" x14ac:dyDescent="0.25">
      <c r="B581" s="535"/>
      <c r="C581" s="535"/>
      <c r="D581" s="535"/>
      <c r="E581" s="535"/>
      <c r="F581" s="535"/>
      <c r="G581" s="535"/>
      <c r="H581" s="535"/>
      <c r="I581" s="535"/>
      <c r="J581" s="535"/>
      <c r="K581" s="535"/>
      <c r="L581" s="1007"/>
      <c r="BI581" s="535"/>
      <c r="BJ581" s="535"/>
      <c r="BK581" s="535"/>
      <c r="BL581" s="535"/>
      <c r="BM581" s="535"/>
      <c r="BN581" s="535"/>
    </row>
    <row r="582" spans="2:66" x14ac:dyDescent="0.25">
      <c r="B582" s="535"/>
      <c r="C582" s="535"/>
      <c r="D582" s="535"/>
      <c r="E582" s="535"/>
      <c r="F582" s="535"/>
      <c r="G582" s="535"/>
      <c r="H582" s="535"/>
      <c r="I582" s="535"/>
      <c r="J582" s="535"/>
      <c r="K582" s="535"/>
      <c r="L582" s="1007"/>
      <c r="BI582" s="535"/>
      <c r="BJ582" s="535"/>
      <c r="BK582" s="535"/>
      <c r="BL582" s="535"/>
      <c r="BM582" s="535"/>
      <c r="BN582" s="535"/>
    </row>
    <row r="583" spans="2:66" x14ac:dyDescent="0.25">
      <c r="B583" s="535"/>
      <c r="C583" s="535"/>
      <c r="D583" s="535"/>
      <c r="E583" s="535"/>
      <c r="F583" s="535"/>
      <c r="G583" s="535"/>
      <c r="H583" s="535"/>
      <c r="I583" s="535"/>
      <c r="J583" s="535"/>
      <c r="K583" s="535"/>
      <c r="L583" s="1007"/>
      <c r="BI583" s="535"/>
      <c r="BJ583" s="535"/>
      <c r="BK583" s="535"/>
      <c r="BL583" s="535"/>
      <c r="BM583" s="535"/>
      <c r="BN583" s="535"/>
    </row>
    <row r="584" spans="2:66" x14ac:dyDescent="0.25">
      <c r="B584" s="535"/>
      <c r="C584" s="535"/>
      <c r="D584" s="535"/>
      <c r="E584" s="535"/>
      <c r="F584" s="535"/>
      <c r="G584" s="535"/>
      <c r="H584" s="535"/>
      <c r="I584" s="535"/>
      <c r="J584" s="535"/>
      <c r="K584" s="535"/>
      <c r="L584" s="1007"/>
      <c r="BI584" s="535"/>
      <c r="BJ584" s="535"/>
      <c r="BK584" s="535"/>
      <c r="BL584" s="535"/>
      <c r="BM584" s="535"/>
      <c r="BN584" s="535"/>
    </row>
    <row r="585" spans="2:66" x14ac:dyDescent="0.25">
      <c r="B585" s="535"/>
      <c r="C585" s="535"/>
      <c r="D585" s="535"/>
      <c r="E585" s="535"/>
      <c r="F585" s="535"/>
      <c r="G585" s="535"/>
      <c r="H585" s="535"/>
      <c r="I585" s="535"/>
      <c r="J585" s="535"/>
      <c r="K585" s="535"/>
      <c r="L585" s="1007"/>
      <c r="BI585" s="535"/>
      <c r="BJ585" s="535"/>
      <c r="BK585" s="535"/>
      <c r="BL585" s="535"/>
      <c r="BM585" s="535"/>
      <c r="BN585" s="535"/>
    </row>
    <row r="586" spans="2:66" x14ac:dyDescent="0.25">
      <c r="B586" s="535"/>
      <c r="C586" s="535"/>
      <c r="D586" s="535"/>
      <c r="E586" s="535"/>
      <c r="F586" s="535"/>
      <c r="G586" s="535"/>
      <c r="H586" s="535"/>
      <c r="I586" s="535"/>
      <c r="J586" s="535"/>
      <c r="K586" s="535"/>
      <c r="L586" s="1007"/>
      <c r="BI586" s="535"/>
      <c r="BJ586" s="535"/>
      <c r="BK586" s="535"/>
      <c r="BL586" s="535"/>
      <c r="BM586" s="535"/>
      <c r="BN586" s="535"/>
    </row>
    <row r="587" spans="2:66" x14ac:dyDescent="0.25">
      <c r="B587" s="535"/>
      <c r="C587" s="535"/>
      <c r="D587" s="535"/>
      <c r="E587" s="535"/>
      <c r="F587" s="535"/>
      <c r="G587" s="535"/>
      <c r="H587" s="535"/>
      <c r="I587" s="535"/>
      <c r="J587" s="535"/>
      <c r="K587" s="535"/>
      <c r="L587" s="1007"/>
      <c r="BI587" s="535"/>
      <c r="BJ587" s="535"/>
      <c r="BK587" s="535"/>
      <c r="BL587" s="535"/>
      <c r="BM587" s="535"/>
      <c r="BN587" s="535"/>
    </row>
    <row r="588" spans="2:66" x14ac:dyDescent="0.25">
      <c r="B588" s="535"/>
      <c r="C588" s="535"/>
      <c r="D588" s="535"/>
      <c r="E588" s="535"/>
      <c r="F588" s="535"/>
      <c r="G588" s="535"/>
      <c r="H588" s="535"/>
      <c r="I588" s="535"/>
      <c r="J588" s="535"/>
      <c r="K588" s="535"/>
      <c r="L588" s="1007"/>
      <c r="BI588" s="535"/>
      <c r="BJ588" s="535"/>
      <c r="BK588" s="535"/>
      <c r="BL588" s="535"/>
      <c r="BM588" s="535"/>
      <c r="BN588" s="535"/>
    </row>
    <row r="589" spans="2:66" x14ac:dyDescent="0.25">
      <c r="B589" s="535"/>
      <c r="C589" s="535"/>
      <c r="D589" s="535"/>
      <c r="E589" s="535"/>
      <c r="F589" s="535"/>
      <c r="G589" s="535"/>
      <c r="H589" s="535"/>
      <c r="I589" s="535"/>
      <c r="J589" s="535"/>
      <c r="K589" s="535"/>
      <c r="L589" s="1007"/>
      <c r="BI589" s="535"/>
      <c r="BJ589" s="535"/>
      <c r="BK589" s="535"/>
      <c r="BL589" s="535"/>
      <c r="BM589" s="535"/>
      <c r="BN589" s="535"/>
    </row>
    <row r="590" spans="2:66" x14ac:dyDescent="0.25">
      <c r="B590" s="535"/>
      <c r="C590" s="535"/>
      <c r="D590" s="535"/>
      <c r="E590" s="535"/>
      <c r="F590" s="535"/>
      <c r="G590" s="535"/>
      <c r="H590" s="535"/>
      <c r="I590" s="535"/>
      <c r="J590" s="535"/>
      <c r="K590" s="535"/>
      <c r="L590" s="1007"/>
      <c r="BI590" s="535"/>
      <c r="BJ590" s="535"/>
      <c r="BK590" s="535"/>
      <c r="BL590" s="535"/>
      <c r="BM590" s="535"/>
      <c r="BN590" s="535"/>
    </row>
    <row r="591" spans="2:66" x14ac:dyDescent="0.25">
      <c r="B591" s="535"/>
      <c r="C591" s="535"/>
      <c r="D591" s="535"/>
      <c r="E591" s="535"/>
      <c r="F591" s="535"/>
      <c r="G591" s="535"/>
      <c r="H591" s="535"/>
      <c r="I591" s="535"/>
      <c r="J591" s="535"/>
      <c r="K591" s="535"/>
      <c r="L591" s="1007"/>
      <c r="BI591" s="535"/>
      <c r="BJ591" s="535"/>
      <c r="BK591" s="535"/>
      <c r="BL591" s="535"/>
      <c r="BM591" s="535"/>
      <c r="BN591" s="535"/>
    </row>
    <row r="592" spans="2:66" x14ac:dyDescent="0.25">
      <c r="B592" s="535"/>
      <c r="C592" s="535"/>
      <c r="D592" s="535"/>
      <c r="E592" s="535"/>
      <c r="F592" s="535"/>
      <c r="G592" s="535"/>
      <c r="H592" s="535"/>
      <c r="I592" s="535"/>
      <c r="J592" s="535"/>
      <c r="K592" s="535"/>
      <c r="L592" s="1007"/>
      <c r="BI592" s="535"/>
      <c r="BJ592" s="535"/>
      <c r="BK592" s="535"/>
      <c r="BL592" s="535"/>
      <c r="BM592" s="535"/>
      <c r="BN592" s="535"/>
    </row>
    <row r="593" spans="2:66" x14ac:dyDescent="0.25">
      <c r="B593" s="535"/>
      <c r="C593" s="535"/>
      <c r="D593" s="535"/>
      <c r="E593" s="535"/>
      <c r="F593" s="535"/>
      <c r="G593" s="535"/>
      <c r="H593" s="535"/>
      <c r="I593" s="535"/>
      <c r="J593" s="535"/>
      <c r="K593" s="535"/>
      <c r="L593" s="1007"/>
      <c r="BI593" s="535"/>
      <c r="BJ593" s="535"/>
      <c r="BK593" s="535"/>
      <c r="BL593" s="535"/>
      <c r="BM593" s="535"/>
      <c r="BN593" s="535"/>
    </row>
    <row r="594" spans="2:66" x14ac:dyDescent="0.25">
      <c r="B594" s="535"/>
      <c r="C594" s="535"/>
      <c r="D594" s="535"/>
      <c r="E594" s="535"/>
      <c r="F594" s="535"/>
      <c r="G594" s="535"/>
      <c r="H594" s="535"/>
      <c r="I594" s="535"/>
      <c r="J594" s="535"/>
      <c r="K594" s="535"/>
      <c r="L594" s="1007"/>
      <c r="BI594" s="535"/>
      <c r="BJ594" s="535"/>
      <c r="BK594" s="535"/>
      <c r="BL594" s="535"/>
      <c r="BM594" s="535"/>
      <c r="BN594" s="535"/>
    </row>
    <row r="595" spans="2:66" x14ac:dyDescent="0.25">
      <c r="B595" s="535"/>
      <c r="C595" s="535"/>
      <c r="D595" s="535"/>
      <c r="E595" s="535"/>
      <c r="F595" s="535"/>
      <c r="G595" s="535"/>
      <c r="H595" s="535"/>
      <c r="I595" s="535"/>
      <c r="J595" s="535"/>
      <c r="K595" s="535"/>
      <c r="L595" s="1007"/>
      <c r="BI595" s="535"/>
      <c r="BJ595" s="535"/>
      <c r="BK595" s="535"/>
      <c r="BL595" s="535"/>
      <c r="BM595" s="535"/>
      <c r="BN595" s="535"/>
    </row>
    <row r="596" spans="2:66" x14ac:dyDescent="0.25">
      <c r="B596" s="535"/>
      <c r="C596" s="535"/>
      <c r="D596" s="535"/>
      <c r="E596" s="535"/>
      <c r="F596" s="535"/>
      <c r="G596" s="535"/>
      <c r="H596" s="535"/>
      <c r="I596" s="535"/>
      <c r="J596" s="535"/>
      <c r="K596" s="535"/>
      <c r="L596" s="1007"/>
      <c r="BI596" s="535"/>
      <c r="BJ596" s="535"/>
      <c r="BK596" s="535"/>
      <c r="BL596" s="535"/>
      <c r="BM596" s="535"/>
      <c r="BN596" s="535"/>
    </row>
    <row r="597" spans="2:66" x14ac:dyDescent="0.25">
      <c r="B597" s="535"/>
      <c r="C597" s="535"/>
      <c r="D597" s="535"/>
      <c r="E597" s="535"/>
      <c r="F597" s="535"/>
      <c r="G597" s="535"/>
      <c r="H597" s="535"/>
      <c r="I597" s="535"/>
      <c r="J597" s="535"/>
      <c r="K597" s="535"/>
      <c r="L597" s="1007"/>
      <c r="BI597" s="535"/>
      <c r="BJ597" s="535"/>
      <c r="BK597" s="535"/>
      <c r="BL597" s="535"/>
      <c r="BM597" s="535"/>
      <c r="BN597" s="535"/>
    </row>
    <row r="598" spans="2:66" x14ac:dyDescent="0.25">
      <c r="B598" s="535"/>
      <c r="C598" s="535"/>
      <c r="D598" s="535"/>
      <c r="E598" s="535"/>
      <c r="F598" s="535"/>
      <c r="G598" s="535"/>
      <c r="H598" s="535"/>
      <c r="I598" s="535"/>
      <c r="J598" s="535"/>
      <c r="K598" s="535"/>
      <c r="L598" s="1007"/>
      <c r="BI598" s="535"/>
      <c r="BJ598" s="535"/>
      <c r="BK598" s="535"/>
      <c r="BL598" s="535"/>
      <c r="BM598" s="535"/>
      <c r="BN598" s="535"/>
    </row>
    <row r="599" spans="2:66" x14ac:dyDescent="0.25">
      <c r="B599" s="535"/>
      <c r="C599" s="535"/>
      <c r="D599" s="535"/>
      <c r="E599" s="535"/>
      <c r="F599" s="535"/>
      <c r="G599" s="535"/>
      <c r="H599" s="535"/>
      <c r="I599" s="535"/>
      <c r="J599" s="535"/>
      <c r="K599" s="535"/>
      <c r="L599" s="1007"/>
      <c r="BI599" s="535"/>
      <c r="BJ599" s="535"/>
      <c r="BK599" s="535"/>
      <c r="BL599" s="535"/>
      <c r="BM599" s="535"/>
      <c r="BN599" s="535"/>
    </row>
    <row r="600" spans="2:66" x14ac:dyDescent="0.25">
      <c r="B600" s="535"/>
      <c r="C600" s="535"/>
      <c r="D600" s="535"/>
      <c r="E600" s="535"/>
      <c r="F600" s="535"/>
      <c r="G600" s="535"/>
      <c r="H600" s="535"/>
      <c r="I600" s="535"/>
      <c r="J600" s="535"/>
      <c r="K600" s="535"/>
      <c r="L600" s="1007"/>
      <c r="BI600" s="535"/>
      <c r="BJ600" s="535"/>
      <c r="BK600" s="535"/>
      <c r="BL600" s="535"/>
      <c r="BM600" s="535"/>
      <c r="BN600" s="535"/>
    </row>
    <row r="601" spans="2:66" x14ac:dyDescent="0.25">
      <c r="B601" s="535"/>
      <c r="C601" s="535"/>
      <c r="D601" s="535"/>
      <c r="E601" s="535"/>
      <c r="F601" s="535"/>
      <c r="G601" s="535"/>
      <c r="H601" s="535"/>
      <c r="I601" s="535"/>
      <c r="J601" s="535"/>
      <c r="K601" s="535"/>
      <c r="L601" s="1007"/>
      <c r="BI601" s="535"/>
      <c r="BJ601" s="535"/>
      <c r="BK601" s="535"/>
      <c r="BL601" s="535"/>
      <c r="BM601" s="535"/>
      <c r="BN601" s="535"/>
    </row>
    <row r="602" spans="2:66" x14ac:dyDescent="0.25">
      <c r="B602" s="535"/>
      <c r="C602" s="535"/>
      <c r="D602" s="535"/>
      <c r="E602" s="535"/>
      <c r="F602" s="535"/>
      <c r="G602" s="535"/>
      <c r="H602" s="535"/>
      <c r="I602" s="535"/>
      <c r="J602" s="535"/>
      <c r="K602" s="535"/>
      <c r="L602" s="1007"/>
      <c r="BI602" s="535"/>
      <c r="BJ602" s="535"/>
      <c r="BK602" s="535"/>
      <c r="BL602" s="535"/>
      <c r="BM602" s="535"/>
      <c r="BN602" s="535"/>
    </row>
    <row r="603" spans="2:66" x14ac:dyDescent="0.25">
      <c r="B603" s="535"/>
      <c r="C603" s="535"/>
      <c r="D603" s="535"/>
      <c r="E603" s="535"/>
      <c r="F603" s="535"/>
      <c r="G603" s="535"/>
      <c r="H603" s="535"/>
      <c r="I603" s="535"/>
      <c r="J603" s="535"/>
      <c r="K603" s="535"/>
      <c r="L603" s="1007"/>
      <c r="BI603" s="535"/>
      <c r="BJ603" s="535"/>
      <c r="BK603" s="535"/>
      <c r="BL603" s="535"/>
      <c r="BM603" s="535"/>
      <c r="BN603" s="535"/>
    </row>
    <row r="604" spans="2:66" x14ac:dyDescent="0.25">
      <c r="B604" s="535"/>
      <c r="C604" s="535"/>
      <c r="D604" s="535"/>
      <c r="E604" s="535"/>
      <c r="F604" s="535"/>
      <c r="G604" s="535"/>
      <c r="H604" s="535"/>
      <c r="I604" s="535"/>
      <c r="J604" s="535"/>
      <c r="K604" s="535"/>
      <c r="L604" s="1007"/>
      <c r="BI604" s="535"/>
      <c r="BJ604" s="535"/>
      <c r="BK604" s="535"/>
      <c r="BL604" s="535"/>
      <c r="BM604" s="535"/>
      <c r="BN604" s="535"/>
    </row>
    <row r="605" spans="2:66" x14ac:dyDescent="0.25">
      <c r="B605" s="535"/>
      <c r="C605" s="535"/>
      <c r="D605" s="535"/>
      <c r="E605" s="535"/>
      <c r="F605" s="535"/>
      <c r="G605" s="535"/>
      <c r="H605" s="535"/>
      <c r="I605" s="535"/>
      <c r="J605" s="535"/>
      <c r="K605" s="535"/>
      <c r="L605" s="1007"/>
      <c r="BI605" s="535"/>
      <c r="BJ605" s="535"/>
      <c r="BK605" s="535"/>
      <c r="BL605" s="535"/>
      <c r="BM605" s="535"/>
      <c r="BN605" s="535"/>
    </row>
    <row r="606" spans="2:66" x14ac:dyDescent="0.25">
      <c r="B606" s="535"/>
      <c r="C606" s="535"/>
      <c r="D606" s="535"/>
      <c r="E606" s="535"/>
      <c r="F606" s="535"/>
      <c r="G606" s="535"/>
      <c r="H606" s="535"/>
      <c r="I606" s="535"/>
      <c r="J606" s="535"/>
      <c r="K606" s="535"/>
      <c r="L606" s="1007"/>
      <c r="BI606" s="535"/>
      <c r="BJ606" s="535"/>
      <c r="BK606" s="535"/>
      <c r="BL606" s="535"/>
      <c r="BM606" s="535"/>
      <c r="BN606" s="535"/>
    </row>
    <row r="607" spans="2:66" x14ac:dyDescent="0.25">
      <c r="B607" s="535"/>
      <c r="C607" s="535"/>
      <c r="D607" s="535"/>
      <c r="E607" s="535"/>
      <c r="F607" s="535"/>
      <c r="G607" s="535"/>
      <c r="H607" s="535"/>
      <c r="I607" s="535"/>
      <c r="J607" s="535"/>
      <c r="K607" s="535"/>
      <c r="L607" s="1007"/>
      <c r="BI607" s="535"/>
      <c r="BJ607" s="535"/>
      <c r="BK607" s="535"/>
      <c r="BL607" s="535"/>
      <c r="BM607" s="535"/>
      <c r="BN607" s="535"/>
    </row>
    <row r="608" spans="2:66" x14ac:dyDescent="0.25">
      <c r="B608" s="535"/>
      <c r="C608" s="535"/>
      <c r="D608" s="535"/>
      <c r="E608" s="535"/>
      <c r="F608" s="535"/>
      <c r="G608" s="535"/>
      <c r="H608" s="535"/>
      <c r="I608" s="535"/>
      <c r="J608" s="535"/>
      <c r="K608" s="535"/>
      <c r="L608" s="1007"/>
      <c r="BI608" s="535"/>
      <c r="BJ608" s="535"/>
      <c r="BK608" s="535"/>
      <c r="BL608" s="535"/>
      <c r="BM608" s="535"/>
      <c r="BN608" s="535"/>
    </row>
    <row r="609" spans="2:66" x14ac:dyDescent="0.25">
      <c r="B609" s="535"/>
      <c r="C609" s="535"/>
      <c r="D609" s="535"/>
      <c r="E609" s="535"/>
      <c r="F609" s="535"/>
      <c r="G609" s="535"/>
      <c r="H609" s="535"/>
      <c r="I609" s="535"/>
      <c r="J609" s="535"/>
      <c r="K609" s="535"/>
      <c r="L609" s="1007"/>
      <c r="BI609" s="535"/>
      <c r="BJ609" s="535"/>
      <c r="BK609" s="535"/>
      <c r="BL609" s="535"/>
      <c r="BM609" s="535"/>
      <c r="BN609" s="535"/>
    </row>
    <row r="610" spans="2:66" x14ac:dyDescent="0.25">
      <c r="B610" s="535"/>
      <c r="C610" s="535"/>
      <c r="D610" s="535"/>
      <c r="E610" s="535"/>
      <c r="F610" s="535"/>
      <c r="G610" s="535"/>
      <c r="H610" s="535"/>
      <c r="I610" s="535"/>
      <c r="J610" s="535"/>
      <c r="K610" s="535"/>
      <c r="L610" s="1007"/>
      <c r="BI610" s="535"/>
      <c r="BJ610" s="535"/>
      <c r="BK610" s="535"/>
      <c r="BL610" s="535"/>
      <c r="BM610" s="535"/>
      <c r="BN610" s="535"/>
    </row>
    <row r="611" spans="2:66" x14ac:dyDescent="0.25">
      <c r="B611" s="535"/>
      <c r="C611" s="535"/>
      <c r="D611" s="535"/>
      <c r="E611" s="535"/>
      <c r="F611" s="535"/>
      <c r="G611" s="535"/>
      <c r="H611" s="535"/>
      <c r="I611" s="535"/>
      <c r="J611" s="535"/>
      <c r="K611" s="535"/>
      <c r="L611" s="1007"/>
      <c r="BI611" s="535"/>
      <c r="BJ611" s="535"/>
      <c r="BK611" s="535"/>
      <c r="BL611" s="535"/>
      <c r="BM611" s="535"/>
      <c r="BN611" s="535"/>
    </row>
    <row r="612" spans="2:66" x14ac:dyDescent="0.25">
      <c r="B612" s="535"/>
      <c r="C612" s="535"/>
      <c r="D612" s="535"/>
      <c r="E612" s="535"/>
      <c r="F612" s="535"/>
      <c r="G612" s="535"/>
      <c r="H612" s="535"/>
      <c r="I612" s="535"/>
      <c r="J612" s="535"/>
      <c r="K612" s="535"/>
      <c r="L612" s="1007"/>
      <c r="BI612" s="535"/>
      <c r="BJ612" s="535"/>
      <c r="BK612" s="535"/>
      <c r="BL612" s="535"/>
      <c r="BM612" s="535"/>
      <c r="BN612" s="535"/>
    </row>
    <row r="613" spans="2:66" x14ac:dyDescent="0.25">
      <c r="B613" s="535"/>
      <c r="C613" s="535"/>
      <c r="D613" s="535"/>
      <c r="E613" s="535"/>
      <c r="F613" s="535"/>
      <c r="G613" s="535"/>
      <c r="H613" s="535"/>
      <c r="I613" s="535"/>
      <c r="J613" s="535"/>
      <c r="K613" s="535"/>
      <c r="L613" s="1007"/>
      <c r="BI613" s="535"/>
      <c r="BJ613" s="535"/>
      <c r="BK613" s="535"/>
      <c r="BL613" s="535"/>
      <c r="BM613" s="535"/>
      <c r="BN613" s="535"/>
    </row>
    <row r="614" spans="2:66" x14ac:dyDescent="0.25">
      <c r="B614" s="535"/>
      <c r="C614" s="535"/>
      <c r="D614" s="535"/>
      <c r="E614" s="535"/>
      <c r="F614" s="535"/>
      <c r="G614" s="535"/>
      <c r="H614" s="535"/>
      <c r="I614" s="535"/>
      <c r="J614" s="535"/>
      <c r="K614" s="535"/>
      <c r="L614" s="1007"/>
      <c r="BI614" s="535"/>
      <c r="BJ614" s="535"/>
      <c r="BK614" s="535"/>
      <c r="BL614" s="535"/>
      <c r="BM614" s="535"/>
      <c r="BN614" s="535"/>
    </row>
    <row r="615" spans="2:66" x14ac:dyDescent="0.25">
      <c r="B615" s="535"/>
      <c r="C615" s="535"/>
      <c r="D615" s="535"/>
      <c r="E615" s="535"/>
      <c r="F615" s="535"/>
      <c r="G615" s="535"/>
      <c r="H615" s="535"/>
      <c r="I615" s="535"/>
      <c r="J615" s="535"/>
      <c r="K615" s="535"/>
      <c r="L615" s="1007"/>
      <c r="BI615" s="535"/>
      <c r="BJ615" s="535"/>
      <c r="BK615" s="535"/>
      <c r="BL615" s="535"/>
      <c r="BM615" s="535"/>
      <c r="BN615" s="535"/>
    </row>
    <row r="616" spans="2:66" x14ac:dyDescent="0.25">
      <c r="B616" s="535"/>
      <c r="C616" s="535"/>
      <c r="D616" s="535"/>
      <c r="E616" s="535"/>
      <c r="F616" s="535"/>
      <c r="G616" s="535"/>
      <c r="H616" s="535"/>
      <c r="I616" s="535"/>
      <c r="J616" s="535"/>
      <c r="K616" s="535"/>
      <c r="L616" s="1007"/>
      <c r="BI616" s="535"/>
      <c r="BJ616" s="535"/>
      <c r="BK616" s="535"/>
      <c r="BL616" s="535"/>
      <c r="BM616" s="535"/>
      <c r="BN616" s="535"/>
    </row>
    <row r="617" spans="2:66" x14ac:dyDescent="0.25">
      <c r="B617" s="535"/>
      <c r="C617" s="535"/>
      <c r="D617" s="535"/>
      <c r="E617" s="535"/>
      <c r="F617" s="535"/>
      <c r="G617" s="535"/>
      <c r="H617" s="535"/>
      <c r="I617" s="535"/>
      <c r="J617" s="535"/>
      <c r="K617" s="535"/>
      <c r="L617" s="1007"/>
      <c r="BI617" s="535"/>
      <c r="BJ617" s="535"/>
      <c r="BK617" s="535"/>
      <c r="BL617" s="535"/>
      <c r="BM617" s="535"/>
      <c r="BN617" s="535"/>
    </row>
    <row r="618" spans="2:66" x14ac:dyDescent="0.25">
      <c r="B618" s="535"/>
      <c r="C618" s="535"/>
      <c r="D618" s="535"/>
      <c r="E618" s="535"/>
      <c r="F618" s="535"/>
      <c r="G618" s="535"/>
      <c r="H618" s="535"/>
      <c r="I618" s="535"/>
      <c r="J618" s="535"/>
      <c r="K618" s="535"/>
      <c r="L618" s="1007"/>
      <c r="BI618" s="535"/>
      <c r="BJ618" s="535"/>
      <c r="BK618" s="535"/>
      <c r="BL618" s="535"/>
      <c r="BM618" s="535"/>
      <c r="BN618" s="535"/>
    </row>
    <row r="619" spans="2:66" x14ac:dyDescent="0.25">
      <c r="B619" s="535"/>
      <c r="C619" s="535"/>
      <c r="D619" s="535"/>
      <c r="E619" s="535"/>
      <c r="F619" s="535"/>
      <c r="G619" s="535"/>
      <c r="H619" s="535"/>
      <c r="I619" s="535"/>
      <c r="J619" s="535"/>
      <c r="K619" s="535"/>
      <c r="L619" s="1007"/>
      <c r="BI619" s="535"/>
      <c r="BJ619" s="535"/>
      <c r="BK619" s="535"/>
      <c r="BL619" s="535"/>
      <c r="BM619" s="535"/>
      <c r="BN619" s="535"/>
    </row>
    <row r="620" spans="2:66" x14ac:dyDescent="0.25">
      <c r="B620" s="535"/>
      <c r="C620" s="535"/>
      <c r="D620" s="535"/>
      <c r="E620" s="535"/>
      <c r="F620" s="535"/>
      <c r="G620" s="535"/>
      <c r="H620" s="535"/>
      <c r="I620" s="535"/>
      <c r="J620" s="535"/>
      <c r="K620" s="535"/>
      <c r="L620" s="1007"/>
      <c r="BI620" s="535"/>
      <c r="BJ620" s="535"/>
      <c r="BK620" s="535"/>
      <c r="BL620" s="535"/>
      <c r="BM620" s="535"/>
      <c r="BN620" s="535"/>
    </row>
    <row r="621" spans="2:66" x14ac:dyDescent="0.25">
      <c r="B621" s="535"/>
      <c r="C621" s="535"/>
      <c r="D621" s="535"/>
      <c r="E621" s="535"/>
      <c r="F621" s="535"/>
      <c r="G621" s="535"/>
      <c r="H621" s="535"/>
      <c r="I621" s="535"/>
      <c r="J621" s="535"/>
      <c r="K621" s="535"/>
      <c r="L621" s="1007"/>
      <c r="BI621" s="535"/>
      <c r="BJ621" s="535"/>
      <c r="BK621" s="535"/>
      <c r="BL621" s="535"/>
      <c r="BM621" s="535"/>
      <c r="BN621" s="535"/>
    </row>
    <row r="622" spans="2:66" x14ac:dyDescent="0.25">
      <c r="B622" s="535"/>
      <c r="C622" s="535"/>
      <c r="D622" s="535"/>
      <c r="E622" s="535"/>
      <c r="F622" s="535"/>
      <c r="G622" s="535"/>
      <c r="H622" s="535"/>
      <c r="I622" s="535"/>
      <c r="J622" s="535"/>
      <c r="K622" s="535"/>
      <c r="L622" s="1007"/>
      <c r="BI622" s="535"/>
      <c r="BJ622" s="535"/>
      <c r="BK622" s="535"/>
      <c r="BL622" s="535"/>
      <c r="BM622" s="535"/>
      <c r="BN622" s="535"/>
    </row>
    <row r="623" spans="2:66" x14ac:dyDescent="0.25">
      <c r="B623" s="535"/>
      <c r="C623" s="535"/>
      <c r="D623" s="535"/>
      <c r="E623" s="535"/>
      <c r="F623" s="535"/>
      <c r="G623" s="535"/>
      <c r="H623" s="535"/>
      <c r="I623" s="535"/>
      <c r="J623" s="535"/>
      <c r="K623" s="535"/>
      <c r="L623" s="1007"/>
      <c r="BI623" s="535"/>
      <c r="BJ623" s="535"/>
      <c r="BK623" s="535"/>
      <c r="BL623" s="535"/>
      <c r="BM623" s="535"/>
      <c r="BN623" s="535"/>
    </row>
    <row r="624" spans="2:66" x14ac:dyDescent="0.25">
      <c r="B624" s="535"/>
      <c r="C624" s="535"/>
      <c r="D624" s="535"/>
      <c r="E624" s="535"/>
      <c r="F624" s="535"/>
      <c r="G624" s="535"/>
      <c r="H624" s="535"/>
      <c r="I624" s="535"/>
      <c r="J624" s="535"/>
      <c r="K624" s="535"/>
      <c r="L624" s="1007"/>
      <c r="BI624" s="535"/>
      <c r="BJ624" s="535"/>
      <c r="BK624" s="535"/>
      <c r="BL624" s="535"/>
      <c r="BM624" s="535"/>
      <c r="BN624" s="535"/>
    </row>
    <row r="625" spans="2:66" x14ac:dyDescent="0.25">
      <c r="B625" s="535"/>
      <c r="C625" s="535"/>
      <c r="D625" s="535"/>
      <c r="E625" s="535"/>
      <c r="F625" s="535"/>
      <c r="G625" s="535"/>
      <c r="H625" s="535"/>
      <c r="I625" s="535"/>
      <c r="J625" s="535"/>
      <c r="K625" s="535"/>
      <c r="L625" s="1007"/>
      <c r="BI625" s="535"/>
      <c r="BJ625" s="535"/>
      <c r="BK625" s="535"/>
      <c r="BL625" s="535"/>
      <c r="BM625" s="535"/>
      <c r="BN625" s="535"/>
    </row>
    <row r="626" spans="2:66" x14ac:dyDescent="0.25">
      <c r="B626" s="535"/>
      <c r="C626" s="535"/>
      <c r="D626" s="535"/>
      <c r="E626" s="535"/>
      <c r="F626" s="535"/>
      <c r="G626" s="535"/>
      <c r="H626" s="535"/>
      <c r="I626" s="535"/>
      <c r="J626" s="535"/>
      <c r="K626" s="535"/>
      <c r="L626" s="1007"/>
      <c r="BI626" s="535"/>
      <c r="BJ626" s="535"/>
      <c r="BK626" s="535"/>
      <c r="BL626" s="535"/>
      <c r="BM626" s="535"/>
      <c r="BN626" s="535"/>
    </row>
    <row r="627" spans="2:66" x14ac:dyDescent="0.25">
      <c r="B627" s="535"/>
      <c r="C627" s="535"/>
      <c r="D627" s="535"/>
      <c r="E627" s="535"/>
      <c r="F627" s="535"/>
      <c r="G627" s="535"/>
      <c r="H627" s="535"/>
      <c r="I627" s="535"/>
      <c r="J627" s="535"/>
      <c r="K627" s="535"/>
      <c r="L627" s="1007"/>
      <c r="BI627" s="535"/>
      <c r="BJ627" s="535"/>
      <c r="BK627" s="535"/>
      <c r="BL627" s="535"/>
      <c r="BM627" s="535"/>
      <c r="BN627" s="535"/>
    </row>
    <row r="628" spans="2:66" x14ac:dyDescent="0.25">
      <c r="B628" s="535"/>
      <c r="C628" s="535"/>
      <c r="D628" s="535"/>
      <c r="E628" s="535"/>
      <c r="F628" s="535"/>
      <c r="G628" s="535"/>
      <c r="H628" s="535"/>
      <c r="I628" s="535"/>
      <c r="J628" s="535"/>
      <c r="K628" s="535"/>
      <c r="L628" s="1007"/>
      <c r="BI628" s="535"/>
      <c r="BJ628" s="535"/>
      <c r="BK628" s="535"/>
      <c r="BL628" s="535"/>
      <c r="BM628" s="535"/>
      <c r="BN628" s="535"/>
    </row>
    <row r="629" spans="2:66" x14ac:dyDescent="0.25">
      <c r="B629" s="535"/>
      <c r="C629" s="535"/>
      <c r="D629" s="535"/>
      <c r="E629" s="535"/>
      <c r="F629" s="535"/>
      <c r="G629" s="535"/>
      <c r="H629" s="535"/>
      <c r="I629" s="535"/>
      <c r="J629" s="535"/>
      <c r="K629" s="535"/>
      <c r="L629" s="1007"/>
      <c r="BI629" s="535"/>
      <c r="BJ629" s="535"/>
      <c r="BK629" s="535"/>
      <c r="BL629" s="535"/>
      <c r="BM629" s="535"/>
      <c r="BN629" s="535"/>
    </row>
    <row r="630" spans="2:66" x14ac:dyDescent="0.25">
      <c r="B630" s="535"/>
      <c r="C630" s="535"/>
      <c r="D630" s="535"/>
      <c r="E630" s="535"/>
      <c r="F630" s="535"/>
      <c r="G630" s="535"/>
      <c r="H630" s="535"/>
      <c r="I630" s="535"/>
      <c r="J630" s="535"/>
      <c r="K630" s="535"/>
      <c r="L630" s="1007"/>
      <c r="BI630" s="535"/>
      <c r="BJ630" s="535"/>
      <c r="BK630" s="535"/>
      <c r="BL630" s="535"/>
      <c r="BM630" s="535"/>
      <c r="BN630" s="535"/>
    </row>
    <row r="631" spans="2:66" x14ac:dyDescent="0.25">
      <c r="B631" s="535"/>
      <c r="C631" s="535"/>
      <c r="D631" s="535"/>
      <c r="E631" s="535"/>
      <c r="F631" s="535"/>
      <c r="G631" s="535"/>
      <c r="H631" s="535"/>
      <c r="I631" s="535"/>
      <c r="J631" s="535"/>
      <c r="K631" s="535"/>
      <c r="L631" s="1007"/>
      <c r="BI631" s="535"/>
      <c r="BJ631" s="535"/>
      <c r="BK631" s="535"/>
      <c r="BL631" s="535"/>
      <c r="BM631" s="535"/>
      <c r="BN631" s="535"/>
    </row>
    <row r="632" spans="2:66" x14ac:dyDescent="0.25">
      <c r="B632" s="535"/>
      <c r="C632" s="535"/>
      <c r="D632" s="535"/>
      <c r="E632" s="535"/>
      <c r="F632" s="535"/>
      <c r="G632" s="535"/>
      <c r="H632" s="535"/>
      <c r="I632" s="535"/>
      <c r="J632" s="535"/>
      <c r="K632" s="535"/>
      <c r="L632" s="1007"/>
      <c r="BI632" s="535"/>
      <c r="BJ632" s="535"/>
      <c r="BK632" s="535"/>
      <c r="BL632" s="535"/>
      <c r="BM632" s="535"/>
      <c r="BN632" s="535"/>
    </row>
    <row r="633" spans="2:66" x14ac:dyDescent="0.25">
      <c r="B633" s="535"/>
      <c r="C633" s="535"/>
      <c r="D633" s="535"/>
      <c r="E633" s="535"/>
      <c r="F633" s="535"/>
      <c r="G633" s="535"/>
      <c r="H633" s="535"/>
      <c r="I633" s="535"/>
      <c r="J633" s="535"/>
      <c r="K633" s="535"/>
      <c r="L633" s="1007"/>
      <c r="BI633" s="535"/>
      <c r="BJ633" s="535"/>
      <c r="BK633" s="535"/>
      <c r="BL633" s="535"/>
      <c r="BM633" s="535"/>
      <c r="BN633" s="535"/>
    </row>
    <row r="634" spans="2:66" x14ac:dyDescent="0.25">
      <c r="B634" s="535"/>
      <c r="C634" s="535"/>
      <c r="D634" s="535"/>
      <c r="E634" s="535"/>
      <c r="F634" s="535"/>
      <c r="G634" s="535"/>
      <c r="H634" s="535"/>
      <c r="I634" s="535"/>
      <c r="J634" s="535"/>
      <c r="K634" s="535"/>
      <c r="L634" s="1007"/>
      <c r="BI634" s="535"/>
      <c r="BJ634" s="535"/>
      <c r="BK634" s="535"/>
      <c r="BL634" s="535"/>
      <c r="BM634" s="535"/>
      <c r="BN634" s="535"/>
    </row>
    <row r="635" spans="2:66" x14ac:dyDescent="0.25">
      <c r="B635" s="535"/>
      <c r="C635" s="535"/>
      <c r="D635" s="535"/>
      <c r="E635" s="535"/>
      <c r="F635" s="535"/>
      <c r="G635" s="535"/>
      <c r="H635" s="535"/>
      <c r="I635" s="535"/>
      <c r="J635" s="535"/>
      <c r="K635" s="535"/>
      <c r="L635" s="1007"/>
      <c r="BI635" s="535"/>
      <c r="BJ635" s="535"/>
      <c r="BK635" s="535"/>
      <c r="BL635" s="535"/>
      <c r="BM635" s="535"/>
      <c r="BN635" s="535"/>
    </row>
    <row r="636" spans="2:66" x14ac:dyDescent="0.25">
      <c r="B636" s="535"/>
      <c r="C636" s="535"/>
      <c r="D636" s="535"/>
      <c r="E636" s="535"/>
      <c r="F636" s="535"/>
      <c r="G636" s="535"/>
      <c r="H636" s="535"/>
      <c r="I636" s="535"/>
      <c r="J636" s="535"/>
      <c r="K636" s="535"/>
      <c r="L636" s="1007"/>
      <c r="BI636" s="535"/>
      <c r="BJ636" s="535"/>
      <c r="BK636" s="535"/>
      <c r="BL636" s="535"/>
      <c r="BM636" s="535"/>
      <c r="BN636" s="535"/>
    </row>
    <row r="637" spans="2:66" x14ac:dyDescent="0.25">
      <c r="B637" s="535"/>
      <c r="C637" s="535"/>
      <c r="D637" s="535"/>
      <c r="E637" s="535"/>
      <c r="F637" s="535"/>
      <c r="G637" s="535"/>
      <c r="H637" s="535"/>
      <c r="I637" s="535"/>
      <c r="J637" s="535"/>
      <c r="K637" s="535"/>
      <c r="L637" s="1007"/>
      <c r="BI637" s="535"/>
      <c r="BJ637" s="535"/>
      <c r="BK637" s="535"/>
      <c r="BL637" s="535"/>
      <c r="BM637" s="535"/>
      <c r="BN637" s="535"/>
    </row>
    <row r="638" spans="2:66" x14ac:dyDescent="0.25">
      <c r="B638" s="535"/>
      <c r="C638" s="535"/>
      <c r="D638" s="535"/>
      <c r="E638" s="535"/>
      <c r="F638" s="535"/>
      <c r="G638" s="535"/>
      <c r="H638" s="535"/>
      <c r="I638" s="535"/>
      <c r="J638" s="535"/>
      <c r="K638" s="535"/>
      <c r="L638" s="1007"/>
      <c r="BI638" s="535"/>
      <c r="BJ638" s="535"/>
      <c r="BK638" s="535"/>
      <c r="BL638" s="535"/>
      <c r="BM638" s="535"/>
      <c r="BN638" s="535"/>
    </row>
    <row r="639" spans="2:66" x14ac:dyDescent="0.25">
      <c r="B639" s="535"/>
      <c r="C639" s="535"/>
      <c r="D639" s="535"/>
      <c r="E639" s="535"/>
      <c r="F639" s="535"/>
      <c r="G639" s="535"/>
      <c r="H639" s="535"/>
      <c r="I639" s="535"/>
      <c r="J639" s="535"/>
      <c r="K639" s="535"/>
      <c r="L639" s="1007"/>
      <c r="BI639" s="535"/>
      <c r="BJ639" s="535"/>
      <c r="BK639" s="535"/>
      <c r="BL639" s="535"/>
      <c r="BM639" s="535"/>
      <c r="BN639" s="535"/>
    </row>
    <row r="640" spans="2:66" x14ac:dyDescent="0.25">
      <c r="B640" s="535"/>
      <c r="C640" s="535"/>
      <c r="D640" s="535"/>
      <c r="E640" s="535"/>
      <c r="F640" s="535"/>
      <c r="G640" s="535"/>
      <c r="H640" s="535"/>
      <c r="I640" s="535"/>
      <c r="J640" s="535"/>
      <c r="K640" s="535"/>
      <c r="L640" s="1007"/>
      <c r="BI640" s="535"/>
      <c r="BJ640" s="535"/>
      <c r="BK640" s="535"/>
      <c r="BL640" s="535"/>
      <c r="BM640" s="535"/>
      <c r="BN640" s="535"/>
    </row>
    <row r="641" spans="2:66" x14ac:dyDescent="0.25">
      <c r="B641" s="535"/>
      <c r="C641" s="535"/>
      <c r="D641" s="535"/>
      <c r="E641" s="535"/>
      <c r="F641" s="535"/>
      <c r="G641" s="535"/>
      <c r="H641" s="535"/>
      <c r="I641" s="535"/>
      <c r="J641" s="535"/>
      <c r="K641" s="535"/>
      <c r="L641" s="1007"/>
      <c r="BI641" s="535"/>
      <c r="BJ641" s="535"/>
      <c r="BK641" s="535"/>
      <c r="BL641" s="535"/>
      <c r="BM641" s="535"/>
      <c r="BN641" s="535"/>
    </row>
    <row r="642" spans="2:66" x14ac:dyDescent="0.25">
      <c r="B642" s="535"/>
      <c r="C642" s="535"/>
      <c r="D642" s="535"/>
      <c r="E642" s="535"/>
      <c r="F642" s="535"/>
      <c r="G642" s="535"/>
      <c r="H642" s="535"/>
      <c r="I642" s="535"/>
      <c r="J642" s="535"/>
      <c r="K642" s="535"/>
      <c r="L642" s="1007"/>
      <c r="BI642" s="535"/>
      <c r="BJ642" s="535"/>
      <c r="BK642" s="535"/>
      <c r="BL642" s="535"/>
      <c r="BM642" s="535"/>
      <c r="BN642" s="535"/>
    </row>
    <row r="643" spans="2:66" x14ac:dyDescent="0.25">
      <c r="B643" s="535"/>
      <c r="C643" s="535"/>
      <c r="D643" s="535"/>
      <c r="E643" s="535"/>
      <c r="F643" s="535"/>
      <c r="G643" s="535"/>
      <c r="H643" s="535"/>
      <c r="I643" s="535"/>
      <c r="J643" s="535"/>
      <c r="K643" s="535"/>
      <c r="L643" s="1007"/>
      <c r="BI643" s="535"/>
      <c r="BJ643" s="535"/>
      <c r="BK643" s="535"/>
      <c r="BL643" s="535"/>
      <c r="BM643" s="535"/>
      <c r="BN643" s="535"/>
    </row>
    <row r="644" spans="2:66" x14ac:dyDescent="0.25">
      <c r="B644" s="535"/>
      <c r="C644" s="535"/>
      <c r="D644" s="535"/>
      <c r="E644" s="535"/>
      <c r="F644" s="535"/>
      <c r="G644" s="535"/>
      <c r="H644" s="535"/>
      <c r="I644" s="535"/>
      <c r="J644" s="535"/>
      <c r="K644" s="535"/>
      <c r="L644" s="1007"/>
      <c r="BI644" s="535"/>
      <c r="BJ644" s="535"/>
      <c r="BK644" s="535"/>
      <c r="BL644" s="535"/>
      <c r="BM644" s="535"/>
      <c r="BN644" s="535"/>
    </row>
    <row r="645" spans="2:66" x14ac:dyDescent="0.25">
      <c r="B645" s="535"/>
      <c r="C645" s="535"/>
      <c r="D645" s="535"/>
      <c r="E645" s="535"/>
      <c r="F645" s="535"/>
      <c r="G645" s="535"/>
      <c r="H645" s="535"/>
      <c r="I645" s="535"/>
      <c r="J645" s="535"/>
      <c r="K645" s="535"/>
      <c r="L645" s="1007"/>
      <c r="BI645" s="535"/>
      <c r="BJ645" s="535"/>
      <c r="BK645" s="535"/>
      <c r="BL645" s="535"/>
      <c r="BM645" s="535"/>
      <c r="BN645" s="535"/>
    </row>
    <row r="646" spans="2:66" x14ac:dyDescent="0.25">
      <c r="B646" s="535"/>
      <c r="C646" s="535"/>
      <c r="D646" s="535"/>
      <c r="E646" s="535"/>
      <c r="F646" s="535"/>
      <c r="G646" s="535"/>
      <c r="H646" s="535"/>
      <c r="I646" s="535"/>
      <c r="J646" s="535"/>
      <c r="K646" s="535"/>
      <c r="L646" s="1007"/>
      <c r="BI646" s="535"/>
      <c r="BJ646" s="535"/>
      <c r="BK646" s="535"/>
      <c r="BL646" s="535"/>
      <c r="BM646" s="535"/>
      <c r="BN646" s="535"/>
    </row>
    <row r="647" spans="2:66" x14ac:dyDescent="0.25">
      <c r="B647" s="535"/>
      <c r="C647" s="535"/>
      <c r="D647" s="535"/>
      <c r="E647" s="535"/>
      <c r="F647" s="535"/>
      <c r="G647" s="535"/>
      <c r="H647" s="535"/>
      <c r="I647" s="535"/>
      <c r="J647" s="535"/>
      <c r="K647" s="535"/>
      <c r="L647" s="1007"/>
      <c r="BI647" s="535"/>
      <c r="BJ647" s="535"/>
      <c r="BK647" s="535"/>
      <c r="BL647" s="535"/>
      <c r="BM647" s="535"/>
      <c r="BN647" s="535"/>
    </row>
    <row r="648" spans="2:66" x14ac:dyDescent="0.25">
      <c r="B648" s="535"/>
      <c r="C648" s="535"/>
      <c r="D648" s="535"/>
      <c r="E648" s="535"/>
      <c r="F648" s="535"/>
      <c r="G648" s="535"/>
      <c r="H648" s="535"/>
      <c r="I648" s="535"/>
      <c r="J648" s="535"/>
      <c r="K648" s="535"/>
      <c r="L648" s="1007"/>
      <c r="BI648" s="535"/>
      <c r="BJ648" s="535"/>
      <c r="BK648" s="535"/>
      <c r="BL648" s="535"/>
      <c r="BM648" s="535"/>
      <c r="BN648" s="535"/>
    </row>
    <row r="649" spans="2:66" x14ac:dyDescent="0.25">
      <c r="B649" s="535"/>
      <c r="C649" s="535"/>
      <c r="D649" s="535"/>
      <c r="E649" s="535"/>
      <c r="F649" s="535"/>
      <c r="G649" s="535"/>
      <c r="H649" s="535"/>
      <c r="I649" s="535"/>
      <c r="J649" s="535"/>
      <c r="K649" s="535"/>
      <c r="L649" s="1007"/>
      <c r="BI649" s="535"/>
      <c r="BJ649" s="535"/>
      <c r="BK649" s="535"/>
      <c r="BL649" s="535"/>
      <c r="BM649" s="535"/>
      <c r="BN649" s="535"/>
    </row>
    <row r="650" spans="2:66" x14ac:dyDescent="0.25">
      <c r="B650" s="535"/>
      <c r="C650" s="535"/>
      <c r="D650" s="535"/>
      <c r="E650" s="535"/>
      <c r="F650" s="535"/>
      <c r="G650" s="535"/>
      <c r="H650" s="535"/>
      <c r="I650" s="535"/>
      <c r="J650" s="535"/>
      <c r="K650" s="535"/>
      <c r="L650" s="1007"/>
      <c r="BI650" s="535"/>
      <c r="BJ650" s="535"/>
      <c r="BK650" s="535"/>
      <c r="BL650" s="535"/>
      <c r="BM650" s="535"/>
      <c r="BN650" s="535"/>
    </row>
    <row r="651" spans="2:66" x14ac:dyDescent="0.25">
      <c r="B651" s="535"/>
      <c r="C651" s="535"/>
      <c r="D651" s="535"/>
      <c r="E651" s="535"/>
      <c r="F651" s="535"/>
      <c r="G651" s="535"/>
      <c r="H651" s="535"/>
      <c r="I651" s="535"/>
      <c r="J651" s="535"/>
      <c r="K651" s="535"/>
      <c r="L651" s="1007"/>
      <c r="BI651" s="535"/>
      <c r="BJ651" s="535"/>
      <c r="BK651" s="535"/>
      <c r="BL651" s="535"/>
      <c r="BM651" s="535"/>
      <c r="BN651" s="535"/>
    </row>
    <row r="652" spans="2:66" x14ac:dyDescent="0.25">
      <c r="B652" s="535"/>
      <c r="C652" s="535"/>
      <c r="D652" s="535"/>
      <c r="E652" s="535"/>
      <c r="F652" s="535"/>
      <c r="G652" s="535"/>
      <c r="H652" s="535"/>
      <c r="I652" s="535"/>
      <c r="J652" s="535"/>
      <c r="K652" s="535"/>
      <c r="L652" s="1007"/>
      <c r="BI652" s="535"/>
      <c r="BJ652" s="535"/>
      <c r="BK652" s="535"/>
      <c r="BL652" s="535"/>
      <c r="BM652" s="535"/>
      <c r="BN652" s="535"/>
    </row>
    <row r="653" spans="2:66" x14ac:dyDescent="0.25">
      <c r="B653" s="535"/>
      <c r="C653" s="535"/>
      <c r="D653" s="535"/>
      <c r="E653" s="535"/>
      <c r="F653" s="535"/>
      <c r="G653" s="535"/>
      <c r="H653" s="535"/>
      <c r="I653" s="535"/>
      <c r="J653" s="535"/>
      <c r="K653" s="535"/>
      <c r="L653" s="1007"/>
      <c r="BI653" s="535"/>
      <c r="BJ653" s="535"/>
      <c r="BK653" s="535"/>
      <c r="BL653" s="535"/>
      <c r="BM653" s="535"/>
      <c r="BN653" s="535"/>
    </row>
    <row r="654" spans="2:66" x14ac:dyDescent="0.25">
      <c r="B654" s="535"/>
      <c r="C654" s="535"/>
      <c r="D654" s="535"/>
      <c r="E654" s="535"/>
      <c r="F654" s="535"/>
      <c r="G654" s="535"/>
      <c r="H654" s="535"/>
      <c r="I654" s="535"/>
      <c r="J654" s="535"/>
      <c r="K654" s="535"/>
      <c r="L654" s="1007"/>
      <c r="BI654" s="535"/>
      <c r="BJ654" s="535"/>
      <c r="BK654" s="535"/>
      <c r="BL654" s="535"/>
      <c r="BM654" s="535"/>
      <c r="BN654" s="535"/>
    </row>
    <row r="655" spans="2:66" x14ac:dyDescent="0.25">
      <c r="B655" s="535"/>
      <c r="C655" s="535"/>
      <c r="D655" s="535"/>
      <c r="E655" s="535"/>
      <c r="F655" s="535"/>
      <c r="G655" s="535"/>
      <c r="H655" s="535"/>
      <c r="I655" s="535"/>
      <c r="J655" s="535"/>
      <c r="K655" s="535"/>
      <c r="L655" s="1007"/>
      <c r="BI655" s="535"/>
      <c r="BJ655" s="535"/>
      <c r="BK655" s="535"/>
      <c r="BL655" s="535"/>
      <c r="BM655" s="535"/>
      <c r="BN655" s="535"/>
    </row>
    <row r="656" spans="2:66" x14ac:dyDescent="0.25">
      <c r="B656" s="535"/>
      <c r="C656" s="535"/>
      <c r="D656" s="535"/>
      <c r="E656" s="535"/>
      <c r="F656" s="535"/>
      <c r="G656" s="535"/>
      <c r="H656" s="535"/>
      <c r="I656" s="535"/>
      <c r="J656" s="535"/>
      <c r="K656" s="535"/>
      <c r="L656" s="1007"/>
      <c r="BI656" s="535"/>
      <c r="BJ656" s="535"/>
      <c r="BK656" s="535"/>
      <c r="BL656" s="535"/>
      <c r="BM656" s="535"/>
      <c r="BN656" s="535"/>
    </row>
    <row r="657" spans="2:66" x14ac:dyDescent="0.25">
      <c r="B657" s="535"/>
      <c r="C657" s="535"/>
      <c r="D657" s="535"/>
      <c r="E657" s="535"/>
      <c r="F657" s="535"/>
      <c r="G657" s="535"/>
      <c r="H657" s="535"/>
      <c r="I657" s="535"/>
      <c r="J657" s="535"/>
      <c r="K657" s="535"/>
      <c r="L657" s="1007"/>
      <c r="BI657" s="535"/>
      <c r="BJ657" s="535"/>
      <c r="BK657" s="535"/>
      <c r="BL657" s="535"/>
      <c r="BM657" s="535"/>
      <c r="BN657" s="535"/>
    </row>
    <row r="658" spans="2:66" x14ac:dyDescent="0.25">
      <c r="B658" s="535"/>
      <c r="C658" s="535"/>
      <c r="D658" s="535"/>
      <c r="E658" s="535"/>
      <c r="F658" s="535"/>
      <c r="G658" s="535"/>
      <c r="H658" s="535"/>
      <c r="I658" s="535"/>
      <c r="J658" s="535"/>
      <c r="K658" s="535"/>
      <c r="L658" s="1007"/>
      <c r="BI658" s="535"/>
      <c r="BJ658" s="535"/>
      <c r="BK658" s="535"/>
      <c r="BL658" s="535"/>
      <c r="BM658" s="535"/>
      <c r="BN658" s="535"/>
    </row>
    <row r="659" spans="2:66" x14ac:dyDescent="0.25">
      <c r="B659" s="535"/>
      <c r="C659" s="535"/>
      <c r="D659" s="535"/>
      <c r="E659" s="535"/>
      <c r="F659" s="535"/>
      <c r="G659" s="535"/>
      <c r="H659" s="535"/>
      <c r="I659" s="535"/>
      <c r="J659" s="535"/>
      <c r="K659" s="535"/>
      <c r="L659" s="1007"/>
      <c r="BI659" s="535"/>
      <c r="BJ659" s="535"/>
      <c r="BK659" s="535"/>
      <c r="BL659" s="535"/>
      <c r="BM659" s="535"/>
      <c r="BN659" s="535"/>
    </row>
    <row r="660" spans="2:66" x14ac:dyDescent="0.25">
      <c r="B660" s="535"/>
      <c r="C660" s="535"/>
      <c r="D660" s="535"/>
      <c r="E660" s="535"/>
      <c r="F660" s="535"/>
      <c r="G660" s="535"/>
      <c r="H660" s="535"/>
      <c r="I660" s="535"/>
      <c r="J660" s="535"/>
      <c r="K660" s="535"/>
      <c r="L660" s="1007"/>
      <c r="BI660" s="535"/>
      <c r="BJ660" s="535"/>
      <c r="BK660" s="535"/>
      <c r="BL660" s="535"/>
      <c r="BM660" s="535"/>
      <c r="BN660" s="535"/>
    </row>
    <row r="661" spans="2:66" x14ac:dyDescent="0.25">
      <c r="B661" s="535"/>
      <c r="C661" s="535"/>
      <c r="D661" s="535"/>
      <c r="E661" s="535"/>
      <c r="F661" s="535"/>
      <c r="G661" s="535"/>
      <c r="H661" s="535"/>
      <c r="I661" s="535"/>
      <c r="J661" s="535"/>
      <c r="K661" s="535"/>
      <c r="L661" s="1007"/>
      <c r="BI661" s="535"/>
      <c r="BJ661" s="535"/>
      <c r="BK661" s="535"/>
      <c r="BL661" s="535"/>
      <c r="BM661" s="535"/>
      <c r="BN661" s="535"/>
    </row>
    <row r="662" spans="2:66" x14ac:dyDescent="0.25">
      <c r="B662" s="535"/>
      <c r="C662" s="535"/>
      <c r="D662" s="535"/>
      <c r="E662" s="535"/>
      <c r="F662" s="535"/>
      <c r="G662" s="535"/>
      <c r="H662" s="535"/>
      <c r="I662" s="535"/>
      <c r="J662" s="535"/>
      <c r="K662" s="535"/>
      <c r="L662" s="1007"/>
      <c r="BI662" s="535"/>
      <c r="BJ662" s="535"/>
      <c r="BK662" s="535"/>
      <c r="BL662" s="535"/>
      <c r="BM662" s="535"/>
      <c r="BN662" s="535"/>
    </row>
    <row r="663" spans="2:66" x14ac:dyDescent="0.25">
      <c r="B663" s="535"/>
      <c r="C663" s="535"/>
      <c r="D663" s="535"/>
      <c r="E663" s="535"/>
      <c r="F663" s="535"/>
      <c r="G663" s="535"/>
      <c r="H663" s="535"/>
      <c r="I663" s="535"/>
      <c r="J663" s="535"/>
      <c r="K663" s="535"/>
      <c r="L663" s="1007"/>
      <c r="BI663" s="535"/>
      <c r="BJ663" s="535"/>
      <c r="BK663" s="535"/>
      <c r="BL663" s="535"/>
      <c r="BM663" s="535"/>
      <c r="BN663" s="535"/>
    </row>
    <row r="664" spans="2:66" x14ac:dyDescent="0.25">
      <c r="B664" s="535"/>
      <c r="C664" s="535"/>
      <c r="D664" s="535"/>
      <c r="E664" s="535"/>
      <c r="F664" s="535"/>
      <c r="G664" s="535"/>
      <c r="H664" s="535"/>
      <c r="I664" s="535"/>
      <c r="J664" s="535"/>
      <c r="K664" s="535"/>
      <c r="L664" s="1007"/>
      <c r="BI664" s="535"/>
      <c r="BJ664" s="535"/>
      <c r="BK664" s="535"/>
      <c r="BL664" s="535"/>
      <c r="BM664" s="535"/>
      <c r="BN664" s="535"/>
    </row>
    <row r="665" spans="2:66" x14ac:dyDescent="0.25">
      <c r="B665" s="535"/>
      <c r="C665" s="535"/>
      <c r="D665" s="535"/>
      <c r="E665" s="535"/>
      <c r="F665" s="535"/>
      <c r="G665" s="535"/>
      <c r="H665" s="535"/>
      <c r="I665" s="535"/>
      <c r="J665" s="535"/>
      <c r="K665" s="535"/>
      <c r="L665" s="1007"/>
      <c r="BI665" s="535"/>
      <c r="BJ665" s="535"/>
      <c r="BK665" s="535"/>
      <c r="BL665" s="535"/>
      <c r="BM665" s="535"/>
      <c r="BN665" s="535"/>
    </row>
    <row r="666" spans="2:66" x14ac:dyDescent="0.25">
      <c r="B666" s="535"/>
      <c r="C666" s="535"/>
      <c r="D666" s="535"/>
      <c r="E666" s="535"/>
      <c r="F666" s="535"/>
      <c r="G666" s="535"/>
      <c r="H666" s="535"/>
      <c r="I666" s="535"/>
      <c r="J666" s="535"/>
      <c r="K666" s="535"/>
      <c r="L666" s="1007"/>
      <c r="BI666" s="535"/>
      <c r="BJ666" s="535"/>
      <c r="BK666" s="535"/>
      <c r="BL666" s="535"/>
      <c r="BM666" s="535"/>
      <c r="BN666" s="535"/>
    </row>
    <row r="667" spans="2:66" x14ac:dyDescent="0.25">
      <c r="B667" s="535"/>
      <c r="C667" s="535"/>
      <c r="D667" s="535"/>
      <c r="E667" s="535"/>
      <c r="F667" s="535"/>
      <c r="G667" s="535"/>
      <c r="H667" s="535"/>
      <c r="I667" s="535"/>
      <c r="J667" s="535"/>
      <c r="K667" s="535"/>
      <c r="L667" s="1007"/>
      <c r="BI667" s="535"/>
      <c r="BJ667" s="535"/>
      <c r="BK667" s="535"/>
      <c r="BL667" s="535"/>
      <c r="BM667" s="535"/>
      <c r="BN667" s="535"/>
    </row>
    <row r="668" spans="2:66" x14ac:dyDescent="0.25">
      <c r="B668" s="535"/>
      <c r="C668" s="535"/>
      <c r="D668" s="535"/>
      <c r="E668" s="535"/>
      <c r="F668" s="535"/>
      <c r="G668" s="535"/>
      <c r="H668" s="535"/>
      <c r="I668" s="535"/>
      <c r="J668" s="535"/>
      <c r="K668" s="535"/>
      <c r="L668" s="1007"/>
      <c r="BI668" s="535"/>
      <c r="BJ668" s="535"/>
      <c r="BK668" s="535"/>
      <c r="BL668" s="535"/>
      <c r="BM668" s="535"/>
      <c r="BN668" s="535"/>
    </row>
    <row r="669" spans="2:66" x14ac:dyDescent="0.25">
      <c r="B669" s="535"/>
      <c r="C669" s="535"/>
      <c r="D669" s="535"/>
      <c r="E669" s="535"/>
      <c r="F669" s="535"/>
      <c r="G669" s="535"/>
      <c r="H669" s="535"/>
      <c r="I669" s="535"/>
      <c r="J669" s="535"/>
      <c r="K669" s="535"/>
      <c r="L669" s="1007"/>
      <c r="BI669" s="535"/>
      <c r="BJ669" s="535"/>
      <c r="BK669" s="535"/>
      <c r="BL669" s="535"/>
      <c r="BM669" s="535"/>
      <c r="BN669" s="535"/>
    </row>
    <row r="670" spans="2:66" x14ac:dyDescent="0.25">
      <c r="B670" s="535"/>
      <c r="C670" s="535"/>
      <c r="D670" s="535"/>
      <c r="E670" s="535"/>
      <c r="F670" s="535"/>
      <c r="G670" s="535"/>
      <c r="H670" s="535"/>
      <c r="I670" s="535"/>
      <c r="J670" s="535"/>
      <c r="K670" s="535"/>
      <c r="L670" s="1007"/>
      <c r="BI670" s="535"/>
      <c r="BJ670" s="535"/>
      <c r="BK670" s="535"/>
      <c r="BL670" s="535"/>
      <c r="BM670" s="535"/>
      <c r="BN670" s="535"/>
    </row>
    <row r="671" spans="2:66" x14ac:dyDescent="0.25">
      <c r="B671" s="535"/>
      <c r="C671" s="535"/>
      <c r="D671" s="535"/>
      <c r="E671" s="535"/>
      <c r="F671" s="535"/>
      <c r="G671" s="535"/>
      <c r="H671" s="535"/>
      <c r="I671" s="535"/>
      <c r="J671" s="535"/>
      <c r="K671" s="535"/>
      <c r="L671" s="1007"/>
      <c r="BI671" s="535"/>
      <c r="BJ671" s="535"/>
      <c r="BK671" s="535"/>
      <c r="BL671" s="535"/>
      <c r="BM671" s="535"/>
      <c r="BN671" s="535"/>
    </row>
    <row r="672" spans="2:66" x14ac:dyDescent="0.25">
      <c r="B672" s="535"/>
      <c r="C672" s="535"/>
      <c r="D672" s="535"/>
      <c r="E672" s="535"/>
      <c r="F672" s="535"/>
      <c r="G672" s="535"/>
      <c r="H672" s="535"/>
      <c r="I672" s="535"/>
      <c r="J672" s="535"/>
      <c r="K672" s="535"/>
      <c r="L672" s="1007"/>
      <c r="BI672" s="535"/>
      <c r="BJ672" s="535"/>
      <c r="BK672" s="535"/>
      <c r="BL672" s="535"/>
      <c r="BM672" s="535"/>
      <c r="BN672" s="535"/>
    </row>
    <row r="673" spans="2:66" x14ac:dyDescent="0.25">
      <c r="B673" s="535"/>
      <c r="C673" s="535"/>
      <c r="D673" s="535"/>
      <c r="E673" s="535"/>
      <c r="F673" s="535"/>
      <c r="G673" s="535"/>
      <c r="H673" s="535"/>
      <c r="I673" s="535"/>
      <c r="J673" s="535"/>
      <c r="K673" s="535"/>
      <c r="L673" s="1007"/>
      <c r="BI673" s="535"/>
      <c r="BJ673" s="535"/>
      <c r="BK673" s="535"/>
      <c r="BL673" s="535"/>
      <c r="BM673" s="535"/>
      <c r="BN673" s="535"/>
    </row>
    <row r="674" spans="2:66" x14ac:dyDescent="0.25">
      <c r="B674" s="535"/>
      <c r="C674" s="535"/>
      <c r="D674" s="535"/>
      <c r="E674" s="535"/>
      <c r="F674" s="535"/>
      <c r="G674" s="535"/>
      <c r="H674" s="535"/>
      <c r="I674" s="535"/>
      <c r="J674" s="535"/>
      <c r="K674" s="535"/>
      <c r="L674" s="1007"/>
      <c r="BI674" s="535"/>
      <c r="BJ674" s="535"/>
      <c r="BK674" s="535"/>
      <c r="BL674" s="535"/>
      <c r="BM674" s="535"/>
      <c r="BN674" s="535"/>
    </row>
    <row r="675" spans="2:66" x14ac:dyDescent="0.25">
      <c r="B675" s="535"/>
      <c r="C675" s="535"/>
      <c r="D675" s="535"/>
      <c r="E675" s="535"/>
      <c r="F675" s="535"/>
      <c r="G675" s="535"/>
      <c r="H675" s="535"/>
      <c r="I675" s="535"/>
      <c r="J675" s="535"/>
      <c r="K675" s="535"/>
      <c r="L675" s="1007"/>
      <c r="BI675" s="535"/>
      <c r="BJ675" s="535"/>
      <c r="BK675" s="535"/>
      <c r="BL675" s="535"/>
      <c r="BM675" s="535"/>
      <c r="BN675" s="535"/>
    </row>
    <row r="676" spans="2:66" x14ac:dyDescent="0.25">
      <c r="B676" s="535"/>
      <c r="C676" s="535"/>
      <c r="D676" s="535"/>
      <c r="E676" s="535"/>
      <c r="F676" s="535"/>
      <c r="G676" s="535"/>
      <c r="H676" s="535"/>
      <c r="I676" s="535"/>
      <c r="J676" s="535"/>
      <c r="K676" s="535"/>
      <c r="L676" s="1007"/>
      <c r="BI676" s="535"/>
      <c r="BJ676" s="535"/>
      <c r="BK676" s="535"/>
      <c r="BL676" s="535"/>
      <c r="BM676" s="535"/>
      <c r="BN676" s="535"/>
    </row>
    <row r="677" spans="2:66" x14ac:dyDescent="0.25">
      <c r="B677" s="535"/>
      <c r="C677" s="535"/>
      <c r="D677" s="535"/>
      <c r="E677" s="535"/>
      <c r="F677" s="535"/>
      <c r="G677" s="535"/>
      <c r="H677" s="535"/>
      <c r="I677" s="535"/>
      <c r="J677" s="535"/>
      <c r="K677" s="535"/>
      <c r="L677" s="1007"/>
      <c r="BI677" s="535"/>
      <c r="BJ677" s="535"/>
      <c r="BK677" s="535"/>
      <c r="BL677" s="535"/>
      <c r="BM677" s="535"/>
      <c r="BN677" s="535"/>
    </row>
    <row r="678" spans="2:66" x14ac:dyDescent="0.25">
      <c r="B678" s="535"/>
      <c r="C678" s="535"/>
      <c r="D678" s="535"/>
      <c r="E678" s="535"/>
      <c r="F678" s="535"/>
      <c r="G678" s="535"/>
      <c r="H678" s="535"/>
      <c r="I678" s="535"/>
      <c r="J678" s="535"/>
      <c r="K678" s="535"/>
      <c r="L678" s="1007"/>
      <c r="BI678" s="535"/>
      <c r="BJ678" s="535"/>
      <c r="BK678" s="535"/>
      <c r="BL678" s="535"/>
      <c r="BM678" s="535"/>
      <c r="BN678" s="535"/>
    </row>
    <row r="679" spans="2:66" x14ac:dyDescent="0.25">
      <c r="B679" s="535"/>
      <c r="C679" s="535"/>
      <c r="D679" s="535"/>
      <c r="E679" s="535"/>
      <c r="F679" s="535"/>
      <c r="G679" s="535"/>
      <c r="H679" s="535"/>
      <c r="I679" s="535"/>
      <c r="J679" s="535"/>
      <c r="K679" s="535"/>
      <c r="L679" s="1007"/>
      <c r="BI679" s="535"/>
      <c r="BJ679" s="535"/>
      <c r="BK679" s="535"/>
      <c r="BL679" s="535"/>
      <c r="BM679" s="535"/>
      <c r="BN679" s="535"/>
    </row>
    <row r="680" spans="2:66" x14ac:dyDescent="0.25">
      <c r="B680" s="535"/>
      <c r="C680" s="535"/>
      <c r="D680" s="535"/>
      <c r="E680" s="535"/>
      <c r="F680" s="535"/>
      <c r="G680" s="535"/>
      <c r="H680" s="535"/>
      <c r="I680" s="535"/>
      <c r="J680" s="535"/>
      <c r="K680" s="535"/>
      <c r="L680" s="1007"/>
      <c r="BI680" s="535"/>
      <c r="BJ680" s="535"/>
      <c r="BK680" s="535"/>
      <c r="BL680" s="535"/>
      <c r="BM680" s="535"/>
      <c r="BN680" s="535"/>
    </row>
    <row r="681" spans="2:66" x14ac:dyDescent="0.25">
      <c r="B681" s="535"/>
      <c r="C681" s="535"/>
      <c r="D681" s="535"/>
      <c r="E681" s="535"/>
      <c r="F681" s="535"/>
      <c r="G681" s="535"/>
      <c r="H681" s="535"/>
      <c r="I681" s="535"/>
      <c r="J681" s="535"/>
      <c r="K681" s="535"/>
      <c r="L681" s="1007"/>
      <c r="BI681" s="535"/>
      <c r="BJ681" s="535"/>
      <c r="BK681" s="535"/>
      <c r="BL681" s="535"/>
      <c r="BM681" s="535"/>
      <c r="BN681" s="535"/>
    </row>
    <row r="682" spans="2:66" x14ac:dyDescent="0.25">
      <c r="B682" s="535"/>
      <c r="C682" s="535"/>
      <c r="D682" s="535"/>
      <c r="E682" s="535"/>
      <c r="F682" s="535"/>
      <c r="G682" s="535"/>
      <c r="H682" s="535"/>
      <c r="I682" s="535"/>
      <c r="J682" s="535"/>
      <c r="K682" s="535"/>
      <c r="L682" s="1007"/>
      <c r="BI682" s="535"/>
      <c r="BJ682" s="535"/>
      <c r="BK682" s="535"/>
      <c r="BL682" s="535"/>
      <c r="BM682" s="535"/>
      <c r="BN682" s="535"/>
    </row>
    <row r="683" spans="2:66" x14ac:dyDescent="0.25">
      <c r="B683" s="535"/>
      <c r="C683" s="535"/>
      <c r="D683" s="535"/>
      <c r="E683" s="535"/>
      <c r="F683" s="535"/>
      <c r="G683" s="535"/>
      <c r="H683" s="535"/>
      <c r="I683" s="535"/>
      <c r="J683" s="535"/>
      <c r="K683" s="535"/>
      <c r="L683" s="1007"/>
      <c r="BI683" s="535"/>
      <c r="BJ683" s="535"/>
      <c r="BK683" s="535"/>
      <c r="BL683" s="535"/>
      <c r="BM683" s="535"/>
      <c r="BN683" s="535"/>
    </row>
    <row r="684" spans="2:66" x14ac:dyDescent="0.25">
      <c r="B684" s="535"/>
      <c r="C684" s="535"/>
      <c r="D684" s="535"/>
      <c r="E684" s="535"/>
      <c r="F684" s="535"/>
      <c r="G684" s="535"/>
      <c r="H684" s="535"/>
      <c r="I684" s="535"/>
      <c r="J684" s="535"/>
      <c r="K684" s="535"/>
      <c r="L684" s="1007"/>
      <c r="BI684" s="535"/>
      <c r="BJ684" s="535"/>
      <c r="BK684" s="535"/>
      <c r="BL684" s="535"/>
      <c r="BM684" s="535"/>
      <c r="BN684" s="535"/>
    </row>
    <row r="685" spans="2:66" x14ac:dyDescent="0.25">
      <c r="B685" s="535"/>
      <c r="C685" s="535"/>
      <c r="D685" s="535"/>
      <c r="E685" s="535"/>
      <c r="F685" s="535"/>
      <c r="G685" s="535"/>
      <c r="H685" s="535"/>
      <c r="I685" s="535"/>
      <c r="J685" s="535"/>
      <c r="K685" s="535"/>
      <c r="L685" s="1007"/>
      <c r="BI685" s="535"/>
      <c r="BJ685" s="535"/>
      <c r="BK685" s="535"/>
      <c r="BL685" s="535"/>
      <c r="BM685" s="535"/>
      <c r="BN685" s="535"/>
    </row>
    <row r="686" spans="2:66" x14ac:dyDescent="0.25">
      <c r="B686" s="535"/>
      <c r="C686" s="535"/>
      <c r="D686" s="535"/>
      <c r="E686" s="535"/>
      <c r="F686" s="535"/>
      <c r="G686" s="535"/>
      <c r="H686" s="535"/>
      <c r="I686" s="535"/>
      <c r="J686" s="535"/>
      <c r="K686" s="535"/>
      <c r="L686" s="1007"/>
      <c r="BI686" s="535"/>
      <c r="BJ686" s="535"/>
      <c r="BK686" s="535"/>
      <c r="BL686" s="535"/>
      <c r="BM686" s="535"/>
      <c r="BN686" s="535"/>
    </row>
    <row r="687" spans="2:66" x14ac:dyDescent="0.25">
      <c r="B687" s="535"/>
      <c r="C687" s="535"/>
      <c r="D687" s="535"/>
      <c r="E687" s="535"/>
      <c r="F687" s="535"/>
      <c r="G687" s="535"/>
      <c r="H687" s="535"/>
      <c r="I687" s="535"/>
      <c r="J687" s="535"/>
      <c r="K687" s="535"/>
      <c r="L687" s="1007"/>
      <c r="BI687" s="535"/>
      <c r="BJ687" s="535"/>
      <c r="BK687" s="535"/>
      <c r="BL687" s="535"/>
      <c r="BM687" s="535"/>
      <c r="BN687" s="535"/>
    </row>
    <row r="688" spans="2:66" x14ac:dyDescent="0.25">
      <c r="B688" s="535"/>
      <c r="C688" s="535"/>
      <c r="D688" s="535"/>
      <c r="E688" s="535"/>
      <c r="F688" s="535"/>
      <c r="G688" s="535"/>
      <c r="H688" s="535"/>
      <c r="I688" s="535"/>
      <c r="J688" s="535"/>
      <c r="K688" s="535"/>
      <c r="L688" s="1007"/>
      <c r="BI688" s="535"/>
      <c r="BJ688" s="535"/>
      <c r="BK688" s="535"/>
      <c r="BL688" s="535"/>
      <c r="BM688" s="535"/>
      <c r="BN688" s="535"/>
    </row>
    <row r="689" spans="2:66" x14ac:dyDescent="0.25">
      <c r="B689" s="535"/>
      <c r="C689" s="535"/>
      <c r="D689" s="535"/>
      <c r="E689" s="535"/>
      <c r="F689" s="535"/>
      <c r="G689" s="535"/>
      <c r="H689" s="535"/>
      <c r="I689" s="535"/>
      <c r="J689" s="535"/>
      <c r="K689" s="535"/>
      <c r="L689" s="1007"/>
      <c r="BI689" s="535"/>
      <c r="BJ689" s="535"/>
      <c r="BK689" s="535"/>
      <c r="BL689" s="535"/>
      <c r="BM689" s="535"/>
      <c r="BN689" s="535"/>
    </row>
    <row r="690" spans="2:66" x14ac:dyDescent="0.25">
      <c r="B690" s="535"/>
      <c r="C690" s="535"/>
      <c r="D690" s="535"/>
      <c r="E690" s="535"/>
      <c r="F690" s="535"/>
      <c r="G690" s="535"/>
      <c r="H690" s="535"/>
      <c r="I690" s="535"/>
      <c r="J690" s="535"/>
      <c r="K690" s="535"/>
      <c r="L690" s="1007"/>
      <c r="BI690" s="535"/>
      <c r="BJ690" s="535"/>
      <c r="BK690" s="535"/>
      <c r="BL690" s="535"/>
      <c r="BM690" s="535"/>
      <c r="BN690" s="535"/>
    </row>
    <row r="691" spans="2:66" x14ac:dyDescent="0.25">
      <c r="B691" s="535"/>
      <c r="C691" s="535"/>
      <c r="D691" s="535"/>
      <c r="E691" s="535"/>
      <c r="F691" s="535"/>
      <c r="G691" s="535"/>
      <c r="H691" s="535"/>
      <c r="I691" s="535"/>
      <c r="J691" s="535"/>
      <c r="K691" s="535"/>
      <c r="L691" s="1007"/>
      <c r="BI691" s="535"/>
      <c r="BJ691" s="535"/>
      <c r="BK691" s="535"/>
      <c r="BL691" s="535"/>
      <c r="BM691" s="535"/>
      <c r="BN691" s="535"/>
    </row>
    <row r="692" spans="2:66" x14ac:dyDescent="0.25">
      <c r="B692" s="535"/>
      <c r="C692" s="535"/>
      <c r="D692" s="535"/>
      <c r="E692" s="535"/>
      <c r="F692" s="535"/>
      <c r="G692" s="535"/>
      <c r="H692" s="535"/>
      <c r="I692" s="535"/>
      <c r="J692" s="535"/>
      <c r="K692" s="535"/>
      <c r="L692" s="1007"/>
      <c r="BI692" s="535"/>
      <c r="BJ692" s="535"/>
      <c r="BK692" s="535"/>
      <c r="BL692" s="535"/>
      <c r="BM692" s="535"/>
      <c r="BN692" s="535"/>
    </row>
    <row r="693" spans="2:66" x14ac:dyDescent="0.25">
      <c r="B693" s="535"/>
      <c r="C693" s="535"/>
      <c r="D693" s="535"/>
      <c r="E693" s="535"/>
      <c r="F693" s="535"/>
      <c r="G693" s="535"/>
      <c r="H693" s="535"/>
      <c r="I693" s="535"/>
      <c r="J693" s="535"/>
      <c r="K693" s="535"/>
      <c r="L693" s="1007"/>
      <c r="BI693" s="535"/>
      <c r="BJ693" s="535"/>
      <c r="BK693" s="535"/>
      <c r="BL693" s="535"/>
      <c r="BM693" s="535"/>
      <c r="BN693" s="535"/>
    </row>
    <row r="694" spans="2:66" x14ac:dyDescent="0.25">
      <c r="B694" s="535"/>
      <c r="C694" s="535"/>
      <c r="D694" s="535"/>
      <c r="E694" s="535"/>
      <c r="F694" s="535"/>
      <c r="G694" s="535"/>
      <c r="H694" s="535"/>
      <c r="I694" s="535"/>
      <c r="J694" s="535"/>
      <c r="K694" s="535"/>
      <c r="L694" s="1007"/>
      <c r="BI694" s="535"/>
      <c r="BJ694" s="535"/>
      <c r="BK694" s="535"/>
      <c r="BL694" s="535"/>
      <c r="BM694" s="535"/>
      <c r="BN694" s="535"/>
    </row>
    <row r="695" spans="2:66" x14ac:dyDescent="0.25">
      <c r="B695" s="535"/>
      <c r="C695" s="535"/>
      <c r="D695" s="535"/>
      <c r="E695" s="535"/>
      <c r="F695" s="535"/>
      <c r="G695" s="535"/>
      <c r="H695" s="535"/>
      <c r="I695" s="535"/>
      <c r="J695" s="535"/>
      <c r="K695" s="535"/>
      <c r="L695" s="1007"/>
      <c r="BI695" s="535"/>
      <c r="BJ695" s="535"/>
      <c r="BK695" s="535"/>
      <c r="BL695" s="535"/>
      <c r="BM695" s="535"/>
      <c r="BN695" s="535"/>
    </row>
    <row r="696" spans="2:66" x14ac:dyDescent="0.25">
      <c r="B696" s="535"/>
      <c r="C696" s="535"/>
      <c r="D696" s="535"/>
      <c r="E696" s="535"/>
      <c r="F696" s="535"/>
      <c r="G696" s="535"/>
      <c r="H696" s="535"/>
      <c r="I696" s="535"/>
      <c r="J696" s="535"/>
      <c r="K696" s="535"/>
      <c r="L696" s="1007"/>
      <c r="BI696" s="535"/>
      <c r="BJ696" s="535"/>
      <c r="BK696" s="535"/>
      <c r="BL696" s="535"/>
      <c r="BM696" s="535"/>
      <c r="BN696" s="535"/>
    </row>
    <row r="697" spans="2:66" x14ac:dyDescent="0.25">
      <c r="B697" s="535"/>
      <c r="C697" s="535"/>
      <c r="D697" s="535"/>
      <c r="E697" s="535"/>
      <c r="F697" s="535"/>
      <c r="G697" s="535"/>
      <c r="H697" s="535"/>
      <c r="I697" s="535"/>
      <c r="J697" s="535"/>
      <c r="K697" s="535"/>
      <c r="L697" s="1007"/>
      <c r="BI697" s="535"/>
      <c r="BJ697" s="535"/>
      <c r="BK697" s="535"/>
      <c r="BL697" s="535"/>
      <c r="BM697" s="535"/>
      <c r="BN697" s="535"/>
    </row>
    <row r="698" spans="2:66" x14ac:dyDescent="0.25">
      <c r="B698" s="535"/>
      <c r="C698" s="535"/>
      <c r="D698" s="535"/>
      <c r="E698" s="535"/>
      <c r="F698" s="535"/>
      <c r="G698" s="535"/>
      <c r="H698" s="535"/>
      <c r="I698" s="535"/>
      <c r="J698" s="535"/>
      <c r="K698" s="535"/>
      <c r="L698" s="1007"/>
      <c r="BI698" s="535"/>
      <c r="BJ698" s="535"/>
      <c r="BK698" s="535"/>
      <c r="BL698" s="535"/>
      <c r="BM698" s="535"/>
      <c r="BN698" s="535"/>
    </row>
    <row r="699" spans="2:66" x14ac:dyDescent="0.25">
      <c r="B699" s="535"/>
      <c r="C699" s="535"/>
      <c r="D699" s="535"/>
      <c r="E699" s="535"/>
      <c r="F699" s="535"/>
      <c r="G699" s="535"/>
      <c r="H699" s="535"/>
      <c r="I699" s="535"/>
      <c r="J699" s="535"/>
      <c r="K699" s="535"/>
      <c r="L699" s="1007"/>
      <c r="BI699" s="535"/>
      <c r="BJ699" s="535"/>
      <c r="BK699" s="535"/>
      <c r="BL699" s="535"/>
      <c r="BM699" s="535"/>
      <c r="BN699" s="535"/>
    </row>
    <row r="700" spans="2:66" x14ac:dyDescent="0.25">
      <c r="B700" s="535"/>
      <c r="C700" s="535"/>
      <c r="D700" s="535"/>
      <c r="E700" s="535"/>
      <c r="F700" s="535"/>
      <c r="G700" s="535"/>
      <c r="H700" s="535"/>
      <c r="I700" s="535"/>
      <c r="J700" s="535"/>
      <c r="K700" s="535"/>
      <c r="L700" s="1007"/>
      <c r="BI700" s="535"/>
      <c r="BJ700" s="535"/>
      <c r="BK700" s="535"/>
      <c r="BL700" s="535"/>
      <c r="BM700" s="535"/>
      <c r="BN700" s="535"/>
    </row>
    <row r="701" spans="2:66" x14ac:dyDescent="0.25">
      <c r="B701" s="535"/>
      <c r="C701" s="535"/>
      <c r="D701" s="535"/>
      <c r="E701" s="535"/>
      <c r="F701" s="535"/>
      <c r="G701" s="535"/>
      <c r="H701" s="535"/>
      <c r="I701" s="535"/>
      <c r="J701" s="535"/>
      <c r="K701" s="535"/>
      <c r="L701" s="1007"/>
      <c r="BI701" s="535"/>
      <c r="BJ701" s="535"/>
      <c r="BK701" s="535"/>
      <c r="BL701" s="535"/>
      <c r="BM701" s="535"/>
      <c r="BN701" s="535"/>
    </row>
    <row r="702" spans="2:66" x14ac:dyDescent="0.25">
      <c r="B702" s="535"/>
      <c r="C702" s="535"/>
      <c r="D702" s="535"/>
      <c r="E702" s="535"/>
      <c r="F702" s="535"/>
      <c r="G702" s="535"/>
      <c r="H702" s="535"/>
      <c r="I702" s="535"/>
      <c r="J702" s="535"/>
      <c r="K702" s="535"/>
      <c r="L702" s="1007"/>
      <c r="BI702" s="535"/>
      <c r="BJ702" s="535"/>
      <c r="BK702" s="535"/>
      <c r="BL702" s="535"/>
      <c r="BM702" s="535"/>
      <c r="BN702" s="535"/>
    </row>
    <row r="703" spans="2:66" x14ac:dyDescent="0.25">
      <c r="B703" s="535"/>
      <c r="C703" s="535"/>
      <c r="D703" s="535"/>
      <c r="E703" s="535"/>
      <c r="F703" s="535"/>
      <c r="G703" s="535"/>
      <c r="H703" s="535"/>
      <c r="I703" s="535"/>
      <c r="J703" s="535"/>
      <c r="K703" s="535"/>
      <c r="L703" s="1007"/>
      <c r="BI703" s="535"/>
      <c r="BJ703" s="535"/>
      <c r="BK703" s="535"/>
      <c r="BL703" s="535"/>
      <c r="BM703" s="535"/>
      <c r="BN703" s="535"/>
    </row>
    <row r="704" spans="2:66" x14ac:dyDescent="0.25">
      <c r="B704" s="535"/>
      <c r="C704" s="535"/>
      <c r="D704" s="535"/>
      <c r="E704" s="535"/>
      <c r="F704" s="535"/>
      <c r="G704" s="535"/>
      <c r="H704" s="535"/>
      <c r="I704" s="535"/>
      <c r="J704" s="535"/>
      <c r="K704" s="535"/>
      <c r="L704" s="1007"/>
      <c r="BI704" s="535"/>
      <c r="BJ704" s="535"/>
      <c r="BK704" s="535"/>
      <c r="BL704" s="535"/>
      <c r="BM704" s="535"/>
      <c r="BN704" s="535"/>
    </row>
    <row r="705" spans="2:66" x14ac:dyDescent="0.25">
      <c r="B705" s="535"/>
      <c r="C705" s="535"/>
      <c r="D705" s="535"/>
      <c r="E705" s="535"/>
      <c r="F705" s="535"/>
      <c r="G705" s="535"/>
      <c r="H705" s="535"/>
      <c r="I705" s="535"/>
      <c r="J705" s="535"/>
      <c r="K705" s="535"/>
      <c r="L705" s="1007"/>
      <c r="BI705" s="535"/>
      <c r="BJ705" s="535"/>
      <c r="BK705" s="535"/>
      <c r="BL705" s="535"/>
      <c r="BM705" s="535"/>
      <c r="BN705" s="535"/>
    </row>
    <row r="706" spans="2:66" x14ac:dyDescent="0.25">
      <c r="B706" s="535"/>
      <c r="C706" s="535"/>
      <c r="D706" s="535"/>
      <c r="E706" s="535"/>
      <c r="F706" s="535"/>
      <c r="G706" s="535"/>
      <c r="H706" s="535"/>
      <c r="I706" s="535"/>
      <c r="J706" s="535"/>
      <c r="K706" s="535"/>
      <c r="L706" s="1007"/>
      <c r="BI706" s="535"/>
      <c r="BJ706" s="535"/>
      <c r="BK706" s="535"/>
      <c r="BL706" s="535"/>
      <c r="BM706" s="535"/>
      <c r="BN706" s="535"/>
    </row>
    <row r="707" spans="2:66" x14ac:dyDescent="0.25">
      <c r="B707" s="535"/>
      <c r="C707" s="535"/>
      <c r="D707" s="535"/>
      <c r="E707" s="535"/>
      <c r="F707" s="535"/>
      <c r="G707" s="535"/>
      <c r="H707" s="535"/>
      <c r="I707" s="535"/>
      <c r="J707" s="535"/>
      <c r="K707" s="535"/>
      <c r="L707" s="1007"/>
      <c r="BI707" s="535"/>
      <c r="BJ707" s="535"/>
      <c r="BK707" s="535"/>
      <c r="BL707" s="535"/>
      <c r="BM707" s="535"/>
      <c r="BN707" s="535"/>
    </row>
    <row r="708" spans="2:66" x14ac:dyDescent="0.25">
      <c r="B708" s="535"/>
      <c r="C708" s="535"/>
      <c r="D708" s="535"/>
      <c r="E708" s="535"/>
      <c r="F708" s="535"/>
      <c r="G708" s="535"/>
      <c r="H708" s="535"/>
      <c r="I708" s="535"/>
      <c r="J708" s="535"/>
      <c r="K708" s="535"/>
      <c r="L708" s="1007"/>
      <c r="BI708" s="535"/>
      <c r="BJ708" s="535"/>
      <c r="BK708" s="535"/>
      <c r="BL708" s="535"/>
      <c r="BM708" s="535"/>
      <c r="BN708" s="535"/>
    </row>
    <row r="709" spans="2:66" x14ac:dyDescent="0.25">
      <c r="B709" s="535"/>
      <c r="C709" s="535"/>
      <c r="D709" s="535"/>
      <c r="E709" s="535"/>
      <c r="F709" s="535"/>
      <c r="G709" s="535"/>
      <c r="H709" s="535"/>
      <c r="I709" s="535"/>
      <c r="J709" s="535"/>
      <c r="K709" s="535"/>
      <c r="L709" s="1007"/>
      <c r="BI709" s="535"/>
      <c r="BJ709" s="535"/>
      <c r="BK709" s="535"/>
      <c r="BL709" s="535"/>
      <c r="BM709" s="535"/>
      <c r="BN709" s="535"/>
    </row>
    <row r="710" spans="2:66" x14ac:dyDescent="0.25">
      <c r="B710" s="535"/>
      <c r="C710" s="535"/>
      <c r="D710" s="535"/>
      <c r="E710" s="535"/>
      <c r="F710" s="535"/>
      <c r="G710" s="535"/>
      <c r="H710" s="535"/>
      <c r="I710" s="535"/>
      <c r="J710" s="535"/>
      <c r="K710" s="535"/>
      <c r="L710" s="1007"/>
      <c r="BI710" s="535"/>
      <c r="BJ710" s="535"/>
      <c r="BK710" s="535"/>
      <c r="BL710" s="535"/>
      <c r="BM710" s="535"/>
      <c r="BN710" s="535"/>
    </row>
    <row r="711" spans="2:66" x14ac:dyDescent="0.25">
      <c r="B711" s="535"/>
      <c r="C711" s="535"/>
      <c r="D711" s="535"/>
      <c r="E711" s="535"/>
      <c r="F711" s="535"/>
      <c r="G711" s="535"/>
      <c r="H711" s="535"/>
      <c r="I711" s="535"/>
      <c r="J711" s="535"/>
      <c r="K711" s="535"/>
      <c r="L711" s="1007"/>
      <c r="BI711" s="535"/>
      <c r="BJ711" s="535"/>
      <c r="BK711" s="535"/>
      <c r="BL711" s="535"/>
      <c r="BM711" s="535"/>
      <c r="BN711" s="535"/>
    </row>
    <row r="712" spans="2:66" x14ac:dyDescent="0.25">
      <c r="B712" s="535"/>
      <c r="C712" s="535"/>
      <c r="D712" s="535"/>
      <c r="E712" s="535"/>
      <c r="F712" s="535"/>
      <c r="G712" s="535"/>
      <c r="H712" s="535"/>
      <c r="I712" s="535"/>
      <c r="J712" s="535"/>
      <c r="K712" s="535"/>
      <c r="L712" s="1007"/>
      <c r="BI712" s="535"/>
      <c r="BJ712" s="535"/>
      <c r="BK712" s="535"/>
      <c r="BL712" s="535"/>
      <c r="BM712" s="535"/>
      <c r="BN712" s="535"/>
    </row>
    <row r="713" spans="2:66" x14ac:dyDescent="0.25">
      <c r="B713" s="535"/>
      <c r="C713" s="535"/>
      <c r="D713" s="535"/>
      <c r="E713" s="535"/>
      <c r="F713" s="535"/>
      <c r="G713" s="535"/>
      <c r="H713" s="535"/>
      <c r="I713" s="535"/>
      <c r="J713" s="535"/>
      <c r="K713" s="535"/>
      <c r="L713" s="1007"/>
      <c r="BI713" s="535"/>
      <c r="BJ713" s="535"/>
      <c r="BK713" s="535"/>
      <c r="BL713" s="535"/>
      <c r="BM713" s="535"/>
      <c r="BN713" s="535"/>
    </row>
    <row r="714" spans="2:66" x14ac:dyDescent="0.25">
      <c r="B714" s="535"/>
      <c r="C714" s="535"/>
      <c r="D714" s="535"/>
      <c r="E714" s="535"/>
      <c r="F714" s="535"/>
      <c r="G714" s="535"/>
      <c r="H714" s="535"/>
      <c r="I714" s="535"/>
      <c r="J714" s="535"/>
      <c r="K714" s="535"/>
      <c r="L714" s="1007"/>
      <c r="BI714" s="535"/>
      <c r="BJ714" s="535"/>
      <c r="BK714" s="535"/>
      <c r="BL714" s="535"/>
      <c r="BM714" s="535"/>
      <c r="BN714" s="535"/>
    </row>
    <row r="715" spans="2:66" x14ac:dyDescent="0.25">
      <c r="B715" s="535"/>
      <c r="C715" s="535"/>
      <c r="D715" s="535"/>
      <c r="E715" s="535"/>
      <c r="F715" s="535"/>
      <c r="G715" s="535"/>
      <c r="H715" s="535"/>
      <c r="I715" s="535"/>
      <c r="J715" s="535"/>
      <c r="K715" s="535"/>
      <c r="L715" s="1007"/>
      <c r="BI715" s="535"/>
      <c r="BJ715" s="535"/>
      <c r="BK715" s="535"/>
      <c r="BL715" s="535"/>
      <c r="BM715" s="535"/>
      <c r="BN715" s="535"/>
    </row>
    <row r="716" spans="2:66" x14ac:dyDescent="0.25">
      <c r="B716" s="535"/>
      <c r="C716" s="535"/>
      <c r="D716" s="535"/>
      <c r="E716" s="535"/>
      <c r="F716" s="535"/>
      <c r="G716" s="535"/>
      <c r="H716" s="535"/>
      <c r="I716" s="535"/>
      <c r="J716" s="535"/>
      <c r="K716" s="535"/>
      <c r="L716" s="1007"/>
      <c r="BI716" s="535"/>
      <c r="BJ716" s="535"/>
      <c r="BK716" s="535"/>
      <c r="BL716" s="535"/>
      <c r="BM716" s="535"/>
      <c r="BN716" s="535"/>
    </row>
    <row r="717" spans="2:66" x14ac:dyDescent="0.25">
      <c r="B717" s="535"/>
      <c r="C717" s="535"/>
      <c r="D717" s="535"/>
      <c r="E717" s="535"/>
      <c r="F717" s="535"/>
      <c r="G717" s="535"/>
      <c r="H717" s="535"/>
      <c r="I717" s="535"/>
      <c r="J717" s="535"/>
      <c r="K717" s="535"/>
      <c r="L717" s="1007"/>
      <c r="BI717" s="535"/>
      <c r="BJ717" s="535"/>
      <c r="BK717" s="535"/>
      <c r="BL717" s="535"/>
      <c r="BM717" s="535"/>
      <c r="BN717" s="535"/>
    </row>
    <row r="718" spans="2:66" x14ac:dyDescent="0.25">
      <c r="B718" s="535"/>
      <c r="C718" s="535"/>
      <c r="D718" s="535"/>
      <c r="E718" s="535"/>
      <c r="F718" s="535"/>
      <c r="G718" s="535"/>
      <c r="H718" s="535"/>
      <c r="I718" s="535"/>
      <c r="J718" s="535"/>
      <c r="K718" s="535"/>
      <c r="L718" s="1007"/>
      <c r="BI718" s="535"/>
      <c r="BJ718" s="535"/>
      <c r="BK718" s="535"/>
      <c r="BL718" s="535"/>
      <c r="BM718" s="535"/>
      <c r="BN718" s="535"/>
    </row>
    <row r="719" spans="2:66" x14ac:dyDescent="0.25">
      <c r="B719" s="535"/>
      <c r="C719" s="535"/>
      <c r="D719" s="535"/>
      <c r="E719" s="535"/>
      <c r="F719" s="535"/>
      <c r="G719" s="535"/>
      <c r="H719" s="535"/>
      <c r="I719" s="535"/>
      <c r="J719" s="535"/>
      <c r="K719" s="535"/>
      <c r="L719" s="1007"/>
      <c r="BI719" s="535"/>
      <c r="BJ719" s="535"/>
      <c r="BK719" s="535"/>
      <c r="BL719" s="535"/>
      <c r="BM719" s="535"/>
      <c r="BN719" s="535"/>
    </row>
    <row r="720" spans="2:66" x14ac:dyDescent="0.25">
      <c r="B720" s="535"/>
      <c r="C720" s="535"/>
      <c r="D720" s="535"/>
      <c r="E720" s="535"/>
      <c r="F720" s="535"/>
      <c r="G720" s="535"/>
      <c r="H720" s="535"/>
      <c r="I720" s="535"/>
      <c r="J720" s="535"/>
      <c r="K720" s="535"/>
      <c r="L720" s="1007"/>
      <c r="BI720" s="535"/>
      <c r="BJ720" s="535"/>
      <c r="BK720" s="535"/>
      <c r="BL720" s="535"/>
      <c r="BM720" s="535"/>
      <c r="BN720" s="535"/>
    </row>
    <row r="721" spans="2:66" x14ac:dyDescent="0.25">
      <c r="B721" s="535"/>
      <c r="C721" s="535"/>
      <c r="D721" s="535"/>
      <c r="E721" s="535"/>
      <c r="F721" s="535"/>
      <c r="G721" s="535"/>
      <c r="H721" s="535"/>
      <c r="I721" s="535"/>
      <c r="J721" s="535"/>
      <c r="K721" s="535"/>
      <c r="L721" s="1007"/>
      <c r="BI721" s="535"/>
      <c r="BJ721" s="535"/>
      <c r="BK721" s="535"/>
      <c r="BL721" s="535"/>
      <c r="BM721" s="535"/>
      <c r="BN721" s="535"/>
    </row>
    <row r="722" spans="2:66" x14ac:dyDescent="0.25">
      <c r="B722" s="535"/>
      <c r="C722" s="535"/>
      <c r="D722" s="535"/>
      <c r="E722" s="535"/>
      <c r="F722" s="535"/>
      <c r="G722" s="535"/>
      <c r="H722" s="535"/>
      <c r="I722" s="535"/>
      <c r="J722" s="535"/>
      <c r="K722" s="535"/>
      <c r="L722" s="1007"/>
      <c r="BI722" s="535"/>
      <c r="BJ722" s="535"/>
      <c r="BK722" s="535"/>
      <c r="BL722" s="535"/>
      <c r="BM722" s="535"/>
      <c r="BN722" s="535"/>
    </row>
    <row r="723" spans="2:66" x14ac:dyDescent="0.25">
      <c r="B723" s="535"/>
      <c r="C723" s="535"/>
      <c r="D723" s="535"/>
      <c r="E723" s="535"/>
      <c r="F723" s="535"/>
      <c r="G723" s="535"/>
      <c r="H723" s="535"/>
      <c r="I723" s="535"/>
      <c r="J723" s="535"/>
      <c r="K723" s="535"/>
      <c r="L723" s="1007"/>
      <c r="BI723" s="535"/>
      <c r="BJ723" s="535"/>
      <c r="BK723" s="535"/>
      <c r="BL723" s="535"/>
      <c r="BM723" s="535"/>
      <c r="BN723" s="535"/>
    </row>
    <row r="724" spans="2:66" x14ac:dyDescent="0.25">
      <c r="B724" s="535"/>
      <c r="C724" s="535"/>
      <c r="D724" s="535"/>
      <c r="E724" s="535"/>
      <c r="F724" s="535"/>
      <c r="G724" s="535"/>
      <c r="H724" s="535"/>
      <c r="I724" s="535"/>
      <c r="J724" s="535"/>
      <c r="K724" s="535"/>
      <c r="L724" s="1007"/>
      <c r="BI724" s="535"/>
      <c r="BJ724" s="535"/>
      <c r="BK724" s="535"/>
      <c r="BL724" s="535"/>
      <c r="BM724" s="535"/>
      <c r="BN724" s="535"/>
    </row>
    <row r="725" spans="2:66" x14ac:dyDescent="0.25">
      <c r="B725" s="535"/>
      <c r="C725" s="535"/>
      <c r="D725" s="535"/>
      <c r="E725" s="535"/>
      <c r="F725" s="535"/>
      <c r="G725" s="535"/>
      <c r="H725" s="535"/>
      <c r="I725" s="535"/>
      <c r="J725" s="535"/>
      <c r="K725" s="535"/>
      <c r="L725" s="1007"/>
      <c r="BI725" s="535"/>
      <c r="BJ725" s="535"/>
      <c r="BK725" s="535"/>
      <c r="BL725" s="535"/>
      <c r="BM725" s="535"/>
      <c r="BN725" s="535"/>
    </row>
    <row r="726" spans="2:66" x14ac:dyDescent="0.25">
      <c r="B726" s="535"/>
      <c r="C726" s="535"/>
      <c r="D726" s="535"/>
      <c r="E726" s="535"/>
      <c r="F726" s="535"/>
      <c r="G726" s="535"/>
      <c r="H726" s="535"/>
      <c r="I726" s="535"/>
      <c r="J726" s="535"/>
      <c r="K726" s="535"/>
      <c r="L726" s="1007"/>
      <c r="BI726" s="535"/>
      <c r="BJ726" s="535"/>
      <c r="BK726" s="535"/>
      <c r="BL726" s="535"/>
      <c r="BM726" s="535"/>
      <c r="BN726" s="535"/>
    </row>
    <row r="727" spans="2:66" x14ac:dyDescent="0.25">
      <c r="B727" s="535"/>
      <c r="C727" s="535"/>
      <c r="D727" s="535"/>
      <c r="E727" s="535"/>
      <c r="F727" s="535"/>
      <c r="G727" s="535"/>
      <c r="H727" s="535"/>
      <c r="I727" s="535"/>
      <c r="J727" s="535"/>
      <c r="K727" s="535"/>
      <c r="L727" s="1007"/>
      <c r="BI727" s="535"/>
      <c r="BJ727" s="535"/>
      <c r="BK727" s="535"/>
      <c r="BL727" s="535"/>
      <c r="BM727" s="535"/>
      <c r="BN727" s="535"/>
    </row>
    <row r="728" spans="2:66" x14ac:dyDescent="0.25">
      <c r="B728" s="535"/>
      <c r="C728" s="535"/>
      <c r="D728" s="535"/>
      <c r="E728" s="535"/>
      <c r="F728" s="535"/>
      <c r="G728" s="535"/>
      <c r="H728" s="535"/>
      <c r="I728" s="535"/>
      <c r="J728" s="535"/>
      <c r="K728" s="535"/>
      <c r="L728" s="1007"/>
      <c r="BI728" s="535"/>
      <c r="BJ728" s="535"/>
      <c r="BK728" s="535"/>
      <c r="BL728" s="535"/>
      <c r="BM728" s="535"/>
      <c r="BN728" s="535"/>
    </row>
    <row r="729" spans="2:66" x14ac:dyDescent="0.25">
      <c r="B729" s="535"/>
      <c r="C729" s="535"/>
      <c r="D729" s="535"/>
      <c r="E729" s="535"/>
      <c r="F729" s="535"/>
      <c r="G729" s="535"/>
      <c r="H729" s="535"/>
      <c r="I729" s="535"/>
      <c r="J729" s="535"/>
      <c r="K729" s="535"/>
      <c r="L729" s="1007"/>
      <c r="BI729" s="535"/>
      <c r="BJ729" s="535"/>
      <c r="BK729" s="535"/>
      <c r="BL729" s="535"/>
      <c r="BM729" s="535"/>
      <c r="BN729" s="535"/>
    </row>
    <row r="730" spans="2:66" x14ac:dyDescent="0.25">
      <c r="B730" s="535"/>
      <c r="C730" s="535"/>
      <c r="D730" s="535"/>
      <c r="E730" s="535"/>
      <c r="F730" s="535"/>
      <c r="G730" s="535"/>
      <c r="H730" s="535"/>
      <c r="I730" s="535"/>
      <c r="J730" s="535"/>
      <c r="K730" s="535"/>
      <c r="L730" s="1007"/>
      <c r="BI730" s="535"/>
      <c r="BJ730" s="535"/>
      <c r="BK730" s="535"/>
      <c r="BL730" s="535"/>
      <c r="BM730" s="535"/>
      <c r="BN730" s="535"/>
    </row>
    <row r="731" spans="2:66" x14ac:dyDescent="0.25">
      <c r="B731" s="535"/>
      <c r="C731" s="535"/>
      <c r="D731" s="535"/>
      <c r="E731" s="535"/>
      <c r="F731" s="535"/>
      <c r="G731" s="535"/>
      <c r="H731" s="535"/>
      <c r="I731" s="535"/>
      <c r="J731" s="535"/>
      <c r="K731" s="535"/>
      <c r="L731" s="1007"/>
      <c r="BI731" s="535"/>
      <c r="BJ731" s="535"/>
      <c r="BK731" s="535"/>
      <c r="BL731" s="535"/>
      <c r="BM731" s="535"/>
      <c r="BN731" s="535"/>
    </row>
    <row r="732" spans="2:66" x14ac:dyDescent="0.25">
      <c r="B732" s="535"/>
      <c r="C732" s="535"/>
      <c r="D732" s="535"/>
      <c r="E732" s="535"/>
      <c r="F732" s="535"/>
      <c r="G732" s="535"/>
      <c r="H732" s="535"/>
      <c r="I732" s="535"/>
      <c r="J732" s="535"/>
      <c r="K732" s="535"/>
      <c r="L732" s="1007"/>
      <c r="BI732" s="535"/>
      <c r="BJ732" s="535"/>
      <c r="BK732" s="535"/>
      <c r="BL732" s="535"/>
      <c r="BM732" s="535"/>
      <c r="BN732" s="535"/>
    </row>
    <row r="733" spans="2:66" x14ac:dyDescent="0.25">
      <c r="B733" s="535"/>
      <c r="C733" s="535"/>
      <c r="D733" s="535"/>
      <c r="E733" s="535"/>
      <c r="F733" s="535"/>
      <c r="G733" s="535"/>
      <c r="H733" s="535"/>
      <c r="I733" s="535"/>
      <c r="J733" s="535"/>
      <c r="K733" s="535"/>
      <c r="L733" s="1007"/>
      <c r="BI733" s="535"/>
      <c r="BJ733" s="535"/>
      <c r="BK733" s="535"/>
      <c r="BL733" s="535"/>
      <c r="BM733" s="535"/>
      <c r="BN733" s="535"/>
    </row>
    <row r="734" spans="2:66" x14ac:dyDescent="0.25">
      <c r="B734" s="535"/>
      <c r="C734" s="535"/>
      <c r="D734" s="535"/>
      <c r="E734" s="535"/>
      <c r="F734" s="535"/>
      <c r="G734" s="535"/>
      <c r="H734" s="535"/>
      <c r="I734" s="535"/>
      <c r="J734" s="535"/>
      <c r="K734" s="535"/>
      <c r="L734" s="1007"/>
      <c r="BI734" s="535"/>
      <c r="BJ734" s="535"/>
      <c r="BK734" s="535"/>
      <c r="BL734" s="535"/>
      <c r="BM734" s="535"/>
      <c r="BN734" s="535"/>
    </row>
    <row r="735" spans="2:66" x14ac:dyDescent="0.25">
      <c r="B735" s="535"/>
      <c r="C735" s="535"/>
      <c r="D735" s="535"/>
      <c r="E735" s="535"/>
      <c r="F735" s="535"/>
      <c r="G735" s="535"/>
      <c r="H735" s="535"/>
      <c r="I735" s="535"/>
      <c r="J735" s="535"/>
      <c r="K735" s="535"/>
      <c r="L735" s="1007"/>
      <c r="BI735" s="535"/>
      <c r="BJ735" s="535"/>
      <c r="BK735" s="535"/>
      <c r="BL735" s="535"/>
      <c r="BM735" s="535"/>
      <c r="BN735" s="535"/>
    </row>
    <row r="736" spans="2:66" x14ac:dyDescent="0.25">
      <c r="B736" s="535"/>
      <c r="C736" s="535"/>
      <c r="D736" s="535"/>
      <c r="E736" s="535"/>
      <c r="F736" s="535"/>
      <c r="G736" s="535"/>
      <c r="H736" s="535"/>
      <c r="I736" s="535"/>
      <c r="J736" s="535"/>
      <c r="K736" s="535"/>
      <c r="L736" s="1007"/>
      <c r="BI736" s="535"/>
      <c r="BJ736" s="535"/>
      <c r="BK736" s="535"/>
      <c r="BL736" s="535"/>
      <c r="BM736" s="535"/>
      <c r="BN736" s="535"/>
    </row>
    <row r="737" spans="2:66" x14ac:dyDescent="0.25">
      <c r="B737" s="535"/>
      <c r="C737" s="535"/>
      <c r="D737" s="535"/>
      <c r="E737" s="535"/>
      <c r="F737" s="535"/>
      <c r="G737" s="535"/>
      <c r="H737" s="535"/>
      <c r="I737" s="535"/>
      <c r="J737" s="535"/>
      <c r="K737" s="535"/>
      <c r="L737" s="1007"/>
      <c r="BI737" s="535"/>
      <c r="BJ737" s="535"/>
      <c r="BK737" s="535"/>
      <c r="BL737" s="535"/>
      <c r="BM737" s="535"/>
      <c r="BN737" s="535"/>
    </row>
    <row r="738" spans="2:66" x14ac:dyDescent="0.25">
      <c r="B738" s="535"/>
      <c r="C738" s="535"/>
      <c r="D738" s="535"/>
      <c r="E738" s="535"/>
      <c r="F738" s="535"/>
      <c r="G738" s="535"/>
      <c r="H738" s="535"/>
      <c r="I738" s="535"/>
      <c r="J738" s="535"/>
      <c r="K738" s="535"/>
      <c r="L738" s="1007"/>
      <c r="BI738" s="535"/>
      <c r="BJ738" s="535"/>
      <c r="BK738" s="535"/>
      <c r="BL738" s="535"/>
      <c r="BM738" s="535"/>
      <c r="BN738" s="535"/>
    </row>
    <row r="739" spans="2:66" x14ac:dyDescent="0.25">
      <c r="B739" s="535"/>
      <c r="C739" s="535"/>
      <c r="D739" s="535"/>
      <c r="E739" s="535"/>
      <c r="F739" s="535"/>
      <c r="G739" s="535"/>
      <c r="H739" s="535"/>
      <c r="I739" s="535"/>
      <c r="J739" s="535"/>
      <c r="K739" s="535"/>
      <c r="L739" s="1007"/>
      <c r="BI739" s="535"/>
      <c r="BJ739" s="535"/>
      <c r="BK739" s="535"/>
      <c r="BL739" s="535"/>
      <c r="BM739" s="535"/>
      <c r="BN739" s="535"/>
    </row>
    <row r="740" spans="2:66" x14ac:dyDescent="0.25">
      <c r="B740" s="535"/>
      <c r="C740" s="535"/>
      <c r="D740" s="535"/>
      <c r="E740" s="535"/>
      <c r="F740" s="535"/>
      <c r="G740" s="535"/>
      <c r="H740" s="535"/>
      <c r="I740" s="535"/>
      <c r="J740" s="535"/>
      <c r="K740" s="535"/>
      <c r="L740" s="1007"/>
      <c r="BI740" s="535"/>
      <c r="BJ740" s="535"/>
      <c r="BK740" s="535"/>
      <c r="BL740" s="535"/>
      <c r="BM740" s="535"/>
      <c r="BN740" s="535"/>
    </row>
    <row r="741" spans="2:66" x14ac:dyDescent="0.25">
      <c r="B741" s="535"/>
      <c r="C741" s="535"/>
      <c r="D741" s="535"/>
      <c r="E741" s="535"/>
      <c r="F741" s="535"/>
      <c r="G741" s="535"/>
      <c r="H741" s="535"/>
      <c r="I741" s="535"/>
      <c r="J741" s="535"/>
      <c r="K741" s="535"/>
      <c r="L741" s="1007"/>
      <c r="BI741" s="535"/>
      <c r="BJ741" s="535"/>
      <c r="BK741" s="535"/>
      <c r="BL741" s="535"/>
      <c r="BM741" s="535"/>
      <c r="BN741" s="535"/>
    </row>
    <row r="742" spans="2:66" x14ac:dyDescent="0.25">
      <c r="B742" s="535"/>
      <c r="C742" s="535"/>
      <c r="D742" s="535"/>
      <c r="E742" s="535"/>
      <c r="F742" s="535"/>
      <c r="G742" s="535"/>
      <c r="H742" s="535"/>
      <c r="I742" s="535"/>
      <c r="J742" s="535"/>
      <c r="K742" s="535"/>
      <c r="L742" s="1007"/>
      <c r="BI742" s="535"/>
      <c r="BJ742" s="535"/>
      <c r="BK742" s="535"/>
      <c r="BL742" s="535"/>
      <c r="BM742" s="535"/>
      <c r="BN742" s="535"/>
    </row>
    <row r="743" spans="2:66" x14ac:dyDescent="0.25">
      <c r="B743" s="535"/>
      <c r="C743" s="535"/>
      <c r="D743" s="535"/>
      <c r="E743" s="535"/>
      <c r="F743" s="535"/>
      <c r="G743" s="535"/>
      <c r="H743" s="535"/>
      <c r="I743" s="535"/>
      <c r="J743" s="535"/>
      <c r="K743" s="535"/>
      <c r="L743" s="1007"/>
      <c r="BI743" s="535"/>
      <c r="BJ743" s="535"/>
      <c r="BK743" s="535"/>
      <c r="BL743" s="535"/>
      <c r="BM743" s="535"/>
      <c r="BN743" s="535"/>
    </row>
    <row r="744" spans="2:66" x14ac:dyDescent="0.25">
      <c r="B744" s="535"/>
      <c r="C744" s="535"/>
      <c r="D744" s="535"/>
      <c r="E744" s="535"/>
      <c r="F744" s="535"/>
      <c r="G744" s="535"/>
      <c r="H744" s="535"/>
      <c r="I744" s="535"/>
      <c r="J744" s="535"/>
      <c r="K744" s="535"/>
      <c r="L744" s="1007"/>
      <c r="BI744" s="535"/>
      <c r="BJ744" s="535"/>
      <c r="BK744" s="535"/>
      <c r="BL744" s="535"/>
      <c r="BM744" s="535"/>
      <c r="BN744" s="535"/>
    </row>
    <row r="745" spans="2:66" x14ac:dyDescent="0.25">
      <c r="B745" s="535"/>
      <c r="C745" s="535"/>
      <c r="D745" s="535"/>
      <c r="E745" s="535"/>
      <c r="F745" s="535"/>
      <c r="G745" s="535"/>
      <c r="H745" s="535"/>
      <c r="I745" s="535"/>
      <c r="J745" s="535"/>
      <c r="K745" s="535"/>
      <c r="L745" s="1007"/>
      <c r="BI745" s="535"/>
      <c r="BJ745" s="535"/>
      <c r="BK745" s="535"/>
      <c r="BL745" s="535"/>
      <c r="BM745" s="535"/>
      <c r="BN745" s="535"/>
    </row>
    <row r="746" spans="2:66" x14ac:dyDescent="0.25">
      <c r="B746" s="535"/>
      <c r="C746" s="535"/>
      <c r="D746" s="535"/>
      <c r="E746" s="535"/>
      <c r="F746" s="535"/>
      <c r="G746" s="535"/>
      <c r="H746" s="535"/>
      <c r="I746" s="535"/>
      <c r="J746" s="535"/>
      <c r="K746" s="535"/>
      <c r="L746" s="1007"/>
      <c r="BI746" s="535"/>
      <c r="BJ746" s="535"/>
      <c r="BK746" s="535"/>
      <c r="BL746" s="535"/>
      <c r="BM746" s="535"/>
      <c r="BN746" s="535"/>
    </row>
    <row r="747" spans="2:66" x14ac:dyDescent="0.25">
      <c r="B747" s="535"/>
      <c r="C747" s="535"/>
      <c r="D747" s="535"/>
      <c r="E747" s="535"/>
      <c r="F747" s="535"/>
      <c r="G747" s="535"/>
      <c r="H747" s="535"/>
      <c r="I747" s="535"/>
      <c r="J747" s="535"/>
      <c r="K747" s="535"/>
      <c r="L747" s="1007"/>
      <c r="BI747" s="535"/>
      <c r="BJ747" s="535"/>
      <c r="BK747" s="535"/>
      <c r="BL747" s="535"/>
      <c r="BM747" s="535"/>
      <c r="BN747" s="535"/>
    </row>
    <row r="748" spans="2:66" x14ac:dyDescent="0.25">
      <c r="B748" s="535"/>
      <c r="C748" s="535"/>
      <c r="D748" s="535"/>
      <c r="E748" s="535"/>
      <c r="F748" s="535"/>
      <c r="G748" s="535"/>
      <c r="H748" s="535"/>
      <c r="I748" s="535"/>
      <c r="J748" s="535"/>
      <c r="K748" s="535"/>
      <c r="L748" s="1007"/>
      <c r="BI748" s="535"/>
      <c r="BJ748" s="535"/>
      <c r="BK748" s="535"/>
      <c r="BL748" s="535"/>
      <c r="BM748" s="535"/>
      <c r="BN748" s="535"/>
    </row>
    <row r="749" spans="2:66" x14ac:dyDescent="0.25">
      <c r="B749" s="535"/>
      <c r="C749" s="535"/>
      <c r="D749" s="535"/>
      <c r="E749" s="535"/>
      <c r="F749" s="535"/>
      <c r="G749" s="535"/>
      <c r="H749" s="535"/>
      <c r="I749" s="535"/>
      <c r="J749" s="535"/>
      <c r="K749" s="535"/>
      <c r="L749" s="1007"/>
      <c r="BI749" s="535"/>
      <c r="BJ749" s="535"/>
      <c r="BK749" s="535"/>
      <c r="BL749" s="535"/>
      <c r="BM749" s="535"/>
      <c r="BN749" s="535"/>
    </row>
    <row r="750" spans="2:66" x14ac:dyDescent="0.25">
      <c r="B750" s="535"/>
      <c r="C750" s="535"/>
      <c r="D750" s="535"/>
      <c r="E750" s="535"/>
      <c r="F750" s="535"/>
      <c r="G750" s="535"/>
      <c r="H750" s="535"/>
      <c r="I750" s="535"/>
      <c r="J750" s="535"/>
      <c r="K750" s="535"/>
      <c r="L750" s="1007"/>
      <c r="BI750" s="535"/>
      <c r="BJ750" s="535"/>
      <c r="BK750" s="535"/>
      <c r="BL750" s="535"/>
      <c r="BM750" s="535"/>
      <c r="BN750" s="535"/>
    </row>
    <row r="751" spans="2:66" x14ac:dyDescent="0.25">
      <c r="B751" s="535"/>
      <c r="C751" s="535"/>
      <c r="D751" s="535"/>
      <c r="E751" s="535"/>
      <c r="F751" s="535"/>
      <c r="G751" s="535"/>
      <c r="H751" s="535"/>
      <c r="I751" s="535"/>
      <c r="J751" s="535"/>
      <c r="K751" s="535"/>
      <c r="L751" s="1007"/>
      <c r="BI751" s="535"/>
      <c r="BJ751" s="535"/>
      <c r="BK751" s="535"/>
      <c r="BL751" s="535"/>
      <c r="BM751" s="535"/>
      <c r="BN751" s="535"/>
    </row>
    <row r="752" spans="2:66" x14ac:dyDescent="0.25">
      <c r="B752" s="535"/>
      <c r="C752" s="535"/>
      <c r="D752" s="535"/>
      <c r="E752" s="535"/>
      <c r="F752" s="535"/>
      <c r="G752" s="535"/>
      <c r="H752" s="535"/>
      <c r="I752" s="535"/>
      <c r="J752" s="535"/>
      <c r="K752" s="535"/>
      <c r="L752" s="1007"/>
      <c r="BI752" s="535"/>
      <c r="BJ752" s="535"/>
      <c r="BK752" s="535"/>
      <c r="BL752" s="535"/>
      <c r="BM752" s="535"/>
      <c r="BN752" s="535"/>
    </row>
    <row r="753" spans="2:66" x14ac:dyDescent="0.25">
      <c r="B753" s="535"/>
      <c r="C753" s="535"/>
      <c r="D753" s="535"/>
      <c r="E753" s="535"/>
      <c r="F753" s="535"/>
      <c r="G753" s="535"/>
      <c r="H753" s="535"/>
      <c r="I753" s="535"/>
      <c r="J753" s="535"/>
      <c r="K753" s="535"/>
      <c r="L753" s="1007"/>
      <c r="BI753" s="535"/>
      <c r="BJ753" s="535"/>
      <c r="BK753" s="535"/>
      <c r="BL753" s="535"/>
      <c r="BM753" s="535"/>
      <c r="BN753" s="535"/>
    </row>
    <row r="754" spans="2:66" x14ac:dyDescent="0.25">
      <c r="B754" s="535"/>
      <c r="C754" s="535"/>
      <c r="D754" s="535"/>
      <c r="E754" s="535"/>
      <c r="F754" s="535"/>
      <c r="G754" s="535"/>
      <c r="H754" s="535"/>
      <c r="I754" s="535"/>
      <c r="J754" s="535"/>
      <c r="K754" s="535"/>
      <c r="L754" s="1007"/>
      <c r="BI754" s="535"/>
      <c r="BJ754" s="535"/>
      <c r="BK754" s="535"/>
      <c r="BL754" s="535"/>
      <c r="BM754" s="535"/>
      <c r="BN754" s="535"/>
    </row>
    <row r="755" spans="2:66" x14ac:dyDescent="0.25">
      <c r="B755" s="535"/>
      <c r="C755" s="535"/>
      <c r="D755" s="535"/>
      <c r="E755" s="535"/>
      <c r="F755" s="535"/>
      <c r="G755" s="535"/>
      <c r="H755" s="535"/>
      <c r="I755" s="535"/>
      <c r="J755" s="535"/>
      <c r="K755" s="535"/>
      <c r="L755" s="1007"/>
      <c r="BI755" s="535"/>
      <c r="BJ755" s="535"/>
      <c r="BK755" s="535"/>
      <c r="BL755" s="535"/>
      <c r="BM755" s="535"/>
      <c r="BN755" s="535"/>
    </row>
    <row r="756" spans="2:66" x14ac:dyDescent="0.25">
      <c r="B756" s="535"/>
      <c r="C756" s="535"/>
      <c r="D756" s="535"/>
      <c r="E756" s="535"/>
      <c r="F756" s="535"/>
      <c r="G756" s="535"/>
      <c r="H756" s="535"/>
      <c r="I756" s="535"/>
      <c r="J756" s="535"/>
      <c r="K756" s="535"/>
      <c r="L756" s="1007"/>
      <c r="BI756" s="535"/>
      <c r="BJ756" s="535"/>
      <c r="BK756" s="535"/>
      <c r="BL756" s="535"/>
      <c r="BM756" s="535"/>
      <c r="BN756" s="535"/>
    </row>
    <row r="757" spans="2:66" x14ac:dyDescent="0.25">
      <c r="B757" s="535"/>
      <c r="C757" s="535"/>
      <c r="D757" s="535"/>
      <c r="E757" s="535"/>
      <c r="F757" s="535"/>
      <c r="G757" s="535"/>
      <c r="H757" s="535"/>
      <c r="I757" s="535"/>
      <c r="J757" s="535"/>
      <c r="K757" s="535"/>
      <c r="L757" s="1007"/>
      <c r="BI757" s="535"/>
      <c r="BJ757" s="535"/>
      <c r="BK757" s="535"/>
      <c r="BL757" s="535"/>
      <c r="BM757" s="535"/>
      <c r="BN757" s="535"/>
    </row>
    <row r="758" spans="2:66" x14ac:dyDescent="0.25">
      <c r="B758" s="535"/>
      <c r="C758" s="535"/>
      <c r="D758" s="535"/>
      <c r="E758" s="535"/>
      <c r="F758" s="535"/>
      <c r="G758" s="535"/>
      <c r="H758" s="535"/>
      <c r="I758" s="535"/>
      <c r="J758" s="535"/>
      <c r="K758" s="535"/>
      <c r="L758" s="1007"/>
      <c r="BI758" s="535"/>
      <c r="BJ758" s="535"/>
      <c r="BK758" s="535"/>
      <c r="BL758" s="535"/>
      <c r="BM758" s="535"/>
      <c r="BN758" s="535"/>
    </row>
    <row r="759" spans="2:66" x14ac:dyDescent="0.25">
      <c r="B759" s="535"/>
      <c r="C759" s="535"/>
      <c r="D759" s="535"/>
      <c r="E759" s="535"/>
      <c r="F759" s="535"/>
      <c r="G759" s="535"/>
      <c r="H759" s="535"/>
      <c r="I759" s="535"/>
      <c r="J759" s="535"/>
      <c r="K759" s="535"/>
      <c r="L759" s="1007"/>
      <c r="BI759" s="535"/>
      <c r="BJ759" s="535"/>
      <c r="BK759" s="535"/>
      <c r="BL759" s="535"/>
      <c r="BM759" s="535"/>
      <c r="BN759" s="535"/>
    </row>
    <row r="760" spans="2:66" x14ac:dyDescent="0.25">
      <c r="B760" s="535"/>
      <c r="C760" s="535"/>
      <c r="D760" s="535"/>
      <c r="E760" s="535"/>
      <c r="F760" s="535"/>
      <c r="G760" s="535"/>
      <c r="H760" s="535"/>
      <c r="I760" s="535"/>
      <c r="J760" s="535"/>
      <c r="K760" s="535"/>
      <c r="L760" s="1007"/>
      <c r="BI760" s="535"/>
      <c r="BJ760" s="535"/>
      <c r="BK760" s="535"/>
      <c r="BL760" s="535"/>
      <c r="BM760" s="535"/>
      <c r="BN760" s="535"/>
    </row>
    <row r="761" spans="2:66" x14ac:dyDescent="0.25">
      <c r="B761" s="535"/>
      <c r="C761" s="535"/>
      <c r="D761" s="535"/>
      <c r="E761" s="535"/>
      <c r="F761" s="535"/>
      <c r="G761" s="535"/>
      <c r="H761" s="535"/>
      <c r="I761" s="535"/>
      <c r="J761" s="535"/>
      <c r="K761" s="535"/>
      <c r="L761" s="1007"/>
      <c r="BI761" s="535"/>
      <c r="BJ761" s="535"/>
      <c r="BK761" s="535"/>
      <c r="BL761" s="535"/>
      <c r="BM761" s="535"/>
      <c r="BN761" s="535"/>
    </row>
    <row r="762" spans="2:66" x14ac:dyDescent="0.25">
      <c r="B762" s="535"/>
      <c r="C762" s="535"/>
      <c r="D762" s="535"/>
      <c r="E762" s="535"/>
      <c r="F762" s="535"/>
      <c r="G762" s="535"/>
      <c r="H762" s="535"/>
      <c r="I762" s="535"/>
      <c r="J762" s="535"/>
      <c r="K762" s="535"/>
      <c r="L762" s="1007"/>
      <c r="BI762" s="535"/>
      <c r="BJ762" s="535"/>
      <c r="BK762" s="535"/>
      <c r="BL762" s="535"/>
      <c r="BM762" s="535"/>
      <c r="BN762" s="535"/>
    </row>
    <row r="763" spans="2:66" x14ac:dyDescent="0.25">
      <c r="B763" s="535"/>
      <c r="C763" s="535"/>
      <c r="D763" s="535"/>
      <c r="E763" s="535"/>
      <c r="F763" s="535"/>
      <c r="G763" s="535"/>
      <c r="H763" s="535"/>
      <c r="I763" s="535"/>
      <c r="J763" s="535"/>
      <c r="K763" s="535"/>
      <c r="L763" s="1007"/>
      <c r="BI763" s="535"/>
      <c r="BJ763" s="535"/>
      <c r="BK763" s="535"/>
      <c r="BL763" s="535"/>
      <c r="BM763" s="535"/>
      <c r="BN763" s="535"/>
    </row>
    <row r="764" spans="2:66" x14ac:dyDescent="0.25">
      <c r="B764" s="535"/>
      <c r="C764" s="535"/>
      <c r="D764" s="535"/>
      <c r="E764" s="535"/>
      <c r="F764" s="535"/>
      <c r="G764" s="535"/>
      <c r="H764" s="535"/>
      <c r="I764" s="535"/>
      <c r="J764" s="535"/>
      <c r="K764" s="535"/>
      <c r="L764" s="1007"/>
      <c r="BI764" s="535"/>
      <c r="BJ764" s="535"/>
      <c r="BK764" s="535"/>
      <c r="BL764" s="535"/>
      <c r="BM764" s="535"/>
      <c r="BN764" s="535"/>
    </row>
    <row r="765" spans="2:66" x14ac:dyDescent="0.25">
      <c r="B765" s="535"/>
      <c r="C765" s="535"/>
      <c r="D765" s="535"/>
      <c r="E765" s="535"/>
      <c r="F765" s="535"/>
      <c r="G765" s="535"/>
      <c r="H765" s="535"/>
      <c r="I765" s="535"/>
      <c r="J765" s="535"/>
      <c r="K765" s="535"/>
      <c r="L765" s="1007"/>
      <c r="BI765" s="535"/>
      <c r="BJ765" s="535"/>
      <c r="BK765" s="535"/>
      <c r="BL765" s="535"/>
      <c r="BM765" s="535"/>
      <c r="BN765" s="535"/>
    </row>
    <row r="766" spans="2:66" x14ac:dyDescent="0.25">
      <c r="B766" s="535"/>
      <c r="C766" s="535"/>
      <c r="D766" s="535"/>
      <c r="E766" s="535"/>
      <c r="F766" s="535"/>
      <c r="G766" s="535"/>
      <c r="H766" s="535"/>
      <c r="I766" s="535"/>
      <c r="J766" s="535"/>
      <c r="K766" s="535"/>
      <c r="L766" s="1007"/>
      <c r="BI766" s="535"/>
      <c r="BJ766" s="535"/>
      <c r="BK766" s="535"/>
      <c r="BL766" s="535"/>
      <c r="BM766" s="535"/>
      <c r="BN766" s="535"/>
    </row>
    <row r="767" spans="2:66" x14ac:dyDescent="0.25">
      <c r="B767" s="535"/>
      <c r="C767" s="535"/>
      <c r="D767" s="535"/>
      <c r="E767" s="535"/>
      <c r="F767" s="535"/>
      <c r="G767" s="535"/>
      <c r="H767" s="535"/>
      <c r="I767" s="535"/>
      <c r="J767" s="535"/>
      <c r="K767" s="535"/>
      <c r="L767" s="1007"/>
      <c r="BI767" s="535"/>
      <c r="BJ767" s="535"/>
      <c r="BK767" s="535"/>
      <c r="BL767" s="535"/>
      <c r="BM767" s="535"/>
      <c r="BN767" s="535"/>
    </row>
    <row r="768" spans="2:66" x14ac:dyDescent="0.25">
      <c r="B768" s="535"/>
      <c r="C768" s="535"/>
      <c r="D768" s="535"/>
      <c r="E768" s="535"/>
      <c r="F768" s="535"/>
      <c r="G768" s="535"/>
      <c r="H768" s="535"/>
      <c r="I768" s="535"/>
      <c r="J768" s="535"/>
      <c r="K768" s="535"/>
      <c r="L768" s="1007"/>
      <c r="BI768" s="535"/>
      <c r="BJ768" s="535"/>
      <c r="BK768" s="535"/>
      <c r="BL768" s="535"/>
      <c r="BM768" s="535"/>
      <c r="BN768" s="535"/>
    </row>
    <row r="769" spans="2:66" x14ac:dyDescent="0.25">
      <c r="B769" s="535"/>
      <c r="C769" s="535"/>
      <c r="D769" s="535"/>
      <c r="E769" s="535"/>
      <c r="F769" s="535"/>
      <c r="G769" s="535"/>
      <c r="H769" s="535"/>
      <c r="I769" s="535"/>
      <c r="J769" s="535"/>
      <c r="K769" s="535"/>
      <c r="L769" s="1007"/>
      <c r="BI769" s="535"/>
      <c r="BJ769" s="535"/>
      <c r="BK769" s="535"/>
      <c r="BL769" s="535"/>
      <c r="BM769" s="535"/>
      <c r="BN769" s="535"/>
    </row>
    <row r="770" spans="2:66" x14ac:dyDescent="0.25">
      <c r="B770" s="535"/>
      <c r="C770" s="535"/>
      <c r="D770" s="535"/>
      <c r="E770" s="535"/>
      <c r="F770" s="535"/>
      <c r="G770" s="535"/>
      <c r="H770" s="535"/>
      <c r="I770" s="535"/>
      <c r="J770" s="535"/>
      <c r="K770" s="535"/>
      <c r="L770" s="1007"/>
      <c r="BI770" s="535"/>
      <c r="BJ770" s="535"/>
      <c r="BK770" s="535"/>
      <c r="BL770" s="535"/>
      <c r="BM770" s="535"/>
      <c r="BN770" s="535"/>
    </row>
    <row r="771" spans="2:66" x14ac:dyDescent="0.25">
      <c r="B771" s="535"/>
      <c r="C771" s="535"/>
      <c r="D771" s="535"/>
      <c r="E771" s="535"/>
      <c r="F771" s="535"/>
      <c r="G771" s="535"/>
      <c r="H771" s="535"/>
      <c r="I771" s="535"/>
      <c r="J771" s="535"/>
      <c r="K771" s="535"/>
      <c r="L771" s="1007"/>
      <c r="BI771" s="535"/>
      <c r="BJ771" s="535"/>
      <c r="BK771" s="535"/>
      <c r="BL771" s="535"/>
      <c r="BM771" s="535"/>
      <c r="BN771" s="535"/>
    </row>
    <row r="772" spans="2:66" x14ac:dyDescent="0.25">
      <c r="B772" s="535"/>
      <c r="C772" s="535"/>
      <c r="D772" s="535"/>
      <c r="E772" s="535"/>
      <c r="F772" s="535"/>
      <c r="G772" s="535"/>
      <c r="H772" s="535"/>
      <c r="I772" s="535"/>
      <c r="J772" s="535"/>
      <c r="K772" s="535"/>
      <c r="L772" s="1007"/>
      <c r="BI772" s="535"/>
      <c r="BJ772" s="535"/>
      <c r="BK772" s="535"/>
      <c r="BL772" s="535"/>
      <c r="BM772" s="535"/>
      <c r="BN772" s="535"/>
    </row>
    <row r="773" spans="2:66" x14ac:dyDescent="0.25">
      <c r="B773" s="535"/>
      <c r="C773" s="535"/>
      <c r="D773" s="535"/>
      <c r="E773" s="535"/>
      <c r="F773" s="535"/>
      <c r="G773" s="535"/>
      <c r="H773" s="535"/>
      <c r="I773" s="535"/>
      <c r="J773" s="535"/>
      <c r="K773" s="535"/>
      <c r="L773" s="1007"/>
      <c r="BI773" s="535"/>
      <c r="BJ773" s="535"/>
      <c r="BK773" s="535"/>
      <c r="BL773" s="535"/>
      <c r="BM773" s="535"/>
      <c r="BN773" s="535"/>
    </row>
    <row r="774" spans="2:66" x14ac:dyDescent="0.25">
      <c r="B774" s="535"/>
      <c r="C774" s="535"/>
      <c r="D774" s="535"/>
      <c r="E774" s="535"/>
      <c r="F774" s="535"/>
      <c r="G774" s="535"/>
      <c r="H774" s="535"/>
      <c r="I774" s="535"/>
      <c r="J774" s="535"/>
      <c r="K774" s="535"/>
      <c r="L774" s="1007"/>
      <c r="BI774" s="535"/>
      <c r="BJ774" s="535"/>
      <c r="BK774" s="535"/>
      <c r="BL774" s="535"/>
      <c r="BM774" s="535"/>
      <c r="BN774" s="535"/>
    </row>
    <row r="775" spans="2:66" x14ac:dyDescent="0.25">
      <c r="B775" s="535"/>
      <c r="C775" s="535"/>
      <c r="D775" s="535"/>
      <c r="E775" s="535"/>
      <c r="F775" s="535"/>
      <c r="G775" s="535"/>
      <c r="H775" s="535"/>
      <c r="I775" s="535"/>
      <c r="J775" s="535"/>
      <c r="K775" s="535"/>
      <c r="L775" s="1007"/>
      <c r="BI775" s="535"/>
      <c r="BJ775" s="535"/>
      <c r="BK775" s="535"/>
      <c r="BL775" s="535"/>
      <c r="BM775" s="535"/>
      <c r="BN775" s="535"/>
    </row>
    <row r="776" spans="2:66" x14ac:dyDescent="0.25">
      <c r="B776" s="535"/>
      <c r="C776" s="535"/>
      <c r="D776" s="535"/>
      <c r="E776" s="535"/>
      <c r="F776" s="535"/>
      <c r="G776" s="535"/>
      <c r="H776" s="535"/>
      <c r="I776" s="535"/>
      <c r="J776" s="535"/>
      <c r="K776" s="535"/>
      <c r="L776" s="1007"/>
      <c r="BI776" s="535"/>
      <c r="BJ776" s="535"/>
      <c r="BK776" s="535"/>
      <c r="BL776" s="535"/>
      <c r="BM776" s="535"/>
      <c r="BN776" s="535"/>
    </row>
    <row r="777" spans="2:66" x14ac:dyDescent="0.25">
      <c r="B777" s="535"/>
      <c r="C777" s="535"/>
      <c r="D777" s="535"/>
      <c r="E777" s="535"/>
      <c r="F777" s="535"/>
      <c r="G777" s="535"/>
      <c r="H777" s="535"/>
      <c r="I777" s="535"/>
      <c r="J777" s="535"/>
      <c r="K777" s="535"/>
      <c r="L777" s="1007"/>
      <c r="BI777" s="535"/>
      <c r="BJ777" s="535"/>
      <c r="BK777" s="535"/>
      <c r="BL777" s="535"/>
      <c r="BM777" s="535"/>
      <c r="BN777" s="535"/>
    </row>
    <row r="778" spans="2:66" x14ac:dyDescent="0.25">
      <c r="B778" s="535"/>
      <c r="C778" s="535"/>
      <c r="D778" s="535"/>
      <c r="E778" s="535"/>
      <c r="F778" s="535"/>
      <c r="G778" s="535"/>
      <c r="H778" s="535"/>
      <c r="I778" s="535"/>
      <c r="J778" s="535"/>
      <c r="K778" s="535"/>
      <c r="L778" s="1007"/>
      <c r="BI778" s="535"/>
      <c r="BJ778" s="535"/>
      <c r="BK778" s="535"/>
      <c r="BL778" s="535"/>
      <c r="BM778" s="535"/>
      <c r="BN778" s="535"/>
    </row>
    <row r="779" spans="2:66" x14ac:dyDescent="0.25">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 ref="Y117:Y120"/>
    <mergeCell ref="M113:M115"/>
    <mergeCell ref="O113:P113"/>
    <mergeCell ref="Q113:R113"/>
    <mergeCell ref="O114:P114"/>
    <mergeCell ref="Q114:R114"/>
    <mergeCell ref="Y114:Y116"/>
    <mergeCell ref="O115:P115"/>
    <mergeCell ref="Q115:R115"/>
    <mergeCell ref="M116:U116"/>
    <mergeCell ref="F95:G95"/>
    <mergeCell ref="F98:G98"/>
    <mergeCell ref="V111:V112"/>
    <mergeCell ref="Q112:R112"/>
    <mergeCell ref="O106:P106"/>
    <mergeCell ref="Q106:R106"/>
    <mergeCell ref="M107:U107"/>
    <mergeCell ref="M108:U108"/>
    <mergeCell ref="M109:V109"/>
    <mergeCell ref="M103:M105"/>
    <mergeCell ref="B90:E90"/>
    <mergeCell ref="B92:D92"/>
    <mergeCell ref="B91:D91"/>
    <mergeCell ref="B93:D93"/>
    <mergeCell ref="B94:D94"/>
    <mergeCell ref="B95:D95"/>
    <mergeCell ref="B96:D96"/>
    <mergeCell ref="B97:D97"/>
    <mergeCell ref="B98:D9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B19:E19"/>
    <mergeCell ref="B21:B25"/>
    <mergeCell ref="C21:C23"/>
    <mergeCell ref="D23:E23"/>
    <mergeCell ref="C24:C25"/>
    <mergeCell ref="D24:E24"/>
    <mergeCell ref="D25:E25"/>
    <mergeCell ref="D38:D39"/>
    <mergeCell ref="D40:E40"/>
    <mergeCell ref="D31:E31"/>
    <mergeCell ref="D32:E32"/>
    <mergeCell ref="C11:I11"/>
    <mergeCell ref="B2:L3"/>
    <mergeCell ref="B5:L5"/>
    <mergeCell ref="H6:L6"/>
    <mergeCell ref="H7:L7"/>
    <mergeCell ref="H8:L8"/>
    <mergeCell ref="H9:L9"/>
    <mergeCell ref="C6:F6"/>
    <mergeCell ref="C7:F7"/>
    <mergeCell ref="C8:F8"/>
    <mergeCell ref="C9:F9"/>
    <mergeCell ref="C10:F10"/>
    <mergeCell ref="H10:L10"/>
    <mergeCell ref="Q48:R48"/>
    <mergeCell ref="B46:B54"/>
    <mergeCell ref="C46:C54"/>
    <mergeCell ref="D51:E51"/>
    <mergeCell ref="M51:U51"/>
    <mergeCell ref="O50:P50"/>
    <mergeCell ref="Q50:R50"/>
    <mergeCell ref="D52:E52"/>
    <mergeCell ref="M52:U52"/>
    <mergeCell ref="D53:E53"/>
    <mergeCell ref="M53:U53"/>
    <mergeCell ref="D49:E49"/>
    <mergeCell ref="M49:M50"/>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zoomScale="50" zoomScaleNormal="50" workbookViewId="0">
      <selection activeCell="S29" sqref="S29"/>
    </sheetView>
  </sheetViews>
  <sheetFormatPr baseColWidth="10" defaultColWidth="11.5703125" defaultRowHeight="15" x14ac:dyDescent="0.25"/>
  <cols>
    <col min="1" max="1" width="51.140625" style="89" customWidth="1"/>
    <col min="2" max="2" width="21.85546875" style="1845" customWidth="1"/>
    <col min="3" max="3" width="33.42578125" style="569" customWidth="1"/>
    <col min="4" max="4" width="18.5703125" style="13" customWidth="1"/>
    <col min="5" max="10" width="11.5703125" style="13"/>
    <col min="11" max="11" width="11.42578125" style="13" customWidth="1"/>
    <col min="12" max="63" width="11.5703125" style="13"/>
    <col min="64" max="16384" width="11.5703125" style="89"/>
  </cols>
  <sheetData>
    <row r="1" spans="1:63" ht="21" customHeight="1" x14ac:dyDescent="0.25">
      <c r="A1" s="2522" t="s">
        <v>2083</v>
      </c>
      <c r="B1" s="2522"/>
      <c r="C1" s="2522"/>
      <c r="D1" s="2522"/>
      <c r="E1" s="2522"/>
      <c r="F1" s="2522"/>
      <c r="G1" s="2522"/>
      <c r="H1" s="2522"/>
      <c r="I1" s="2522"/>
      <c r="J1" s="2522"/>
      <c r="K1" s="2522"/>
      <c r="L1" s="2522"/>
      <c r="M1" s="2522"/>
      <c r="N1" s="2522"/>
      <c r="O1" s="2522"/>
      <c r="P1" s="2522"/>
      <c r="Q1" s="2522"/>
      <c r="R1" s="2522"/>
    </row>
    <row r="2" spans="1:63" ht="23.45" customHeight="1" x14ac:dyDescent="0.25">
      <c r="A2" s="2522"/>
      <c r="B2" s="2522"/>
      <c r="C2" s="2522"/>
      <c r="D2" s="2522"/>
      <c r="E2" s="2522"/>
      <c r="F2" s="2522"/>
      <c r="G2" s="2522"/>
      <c r="H2" s="2522"/>
      <c r="I2" s="2522"/>
      <c r="J2" s="2522"/>
      <c r="K2" s="2522"/>
      <c r="L2" s="2522"/>
      <c r="M2" s="2522"/>
      <c r="N2" s="2522"/>
      <c r="O2" s="2522"/>
      <c r="P2" s="2522"/>
      <c r="Q2" s="2522"/>
      <c r="R2" s="2522"/>
    </row>
    <row r="4" spans="1:63" s="1830" customFormat="1" ht="26.25" x14ac:dyDescent="0.25">
      <c r="A4" s="2583" t="s">
        <v>2081</v>
      </c>
      <c r="B4" s="2583"/>
      <c r="C4" s="2583"/>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25">
      <c r="A5" s="2584"/>
      <c r="B5" s="2584"/>
      <c r="C5" s="2584"/>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8" x14ac:dyDescent="0.25">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25">
      <c r="A7" s="1831" t="s">
        <v>1280</v>
      </c>
      <c r="B7" s="1832">
        <f>'RESULTADOS HCM'!K19</f>
        <v>3135.7498847843158</v>
      </c>
      <c r="C7" s="1833">
        <f t="shared" ref="C7:C17" si="0">IFERROR(B7/$B$14,0)</f>
        <v>8.5621921139773585E-2</v>
      </c>
    </row>
    <row r="8" spans="1:63" x14ac:dyDescent="0.25">
      <c r="A8" s="1831" t="s">
        <v>1323</v>
      </c>
      <c r="B8" s="1832">
        <f>'RESULTADOS HCM'!K26</f>
        <v>3186.2096699999997</v>
      </c>
      <c r="C8" s="1833">
        <f t="shared" si="0"/>
        <v>8.6999729928488367E-2</v>
      </c>
    </row>
    <row r="9" spans="1:63" x14ac:dyDescent="0.25">
      <c r="A9" s="1831" t="s">
        <v>1179</v>
      </c>
      <c r="B9" s="1832">
        <f>'RESULTADOS HCM'!K36</f>
        <v>0</v>
      </c>
      <c r="C9" s="1833">
        <f t="shared" si="0"/>
        <v>0</v>
      </c>
    </row>
    <row r="10" spans="1:63" x14ac:dyDescent="0.25">
      <c r="A10" s="1831" t="s">
        <v>1181</v>
      </c>
      <c r="B10" s="1832">
        <f>'RESULTADOS HCM'!K44</f>
        <v>30043.08916230992</v>
      </c>
      <c r="C10" s="1833">
        <f t="shared" si="0"/>
        <v>0.82032914153400927</v>
      </c>
    </row>
    <row r="11" spans="1:63" x14ac:dyDescent="0.25">
      <c r="A11" s="1831" t="s">
        <v>1345</v>
      </c>
      <c r="B11" s="1832">
        <f>'RESULTADOS HCM'!K55</f>
        <v>235.91504487736714</v>
      </c>
      <c r="C11" s="1833">
        <f t="shared" si="0"/>
        <v>6.441680653865493E-3</v>
      </c>
    </row>
    <row r="12" spans="1:63" x14ac:dyDescent="0.25">
      <c r="A12" s="1831" t="s">
        <v>1187</v>
      </c>
      <c r="B12" s="1832">
        <f>'RESULTADOS HCM'!K63</f>
        <v>22.24958155240277</v>
      </c>
      <c r="C12" s="1833">
        <f t="shared" si="0"/>
        <v>6.0752674386331832E-4</v>
      </c>
    </row>
    <row r="13" spans="1:63" x14ac:dyDescent="0.25">
      <c r="A13" s="1831" t="s">
        <v>1690</v>
      </c>
      <c r="B13" s="1834">
        <f>'RESULTADOS HCM'!K73</f>
        <v>0</v>
      </c>
      <c r="C13" s="1833">
        <f t="shared" si="0"/>
        <v>0</v>
      </c>
    </row>
    <row r="14" spans="1:63" x14ac:dyDescent="0.25">
      <c r="A14" s="1060" t="s">
        <v>1346</v>
      </c>
      <c r="B14" s="1061">
        <f>SUM(B7:B13)</f>
        <v>36623.213343524003</v>
      </c>
      <c r="C14" s="1062">
        <f t="shared" si="0"/>
        <v>1</v>
      </c>
    </row>
    <row r="15" spans="1:63" x14ac:dyDescent="0.25">
      <c r="A15" s="1835" t="s">
        <v>1680</v>
      </c>
      <c r="B15" s="1836">
        <f>-'RESULTADOS HCM'!K83</f>
        <v>3523.3034470176544</v>
      </c>
      <c r="C15" s="1837">
        <f t="shared" si="0"/>
        <v>9.6204104592604561E-2</v>
      </c>
    </row>
    <row r="16" spans="1:63" x14ac:dyDescent="0.25">
      <c r="A16" s="1060" t="s">
        <v>1347</v>
      </c>
      <c r="B16" s="1061">
        <f>B15</f>
        <v>3523.3034470176544</v>
      </c>
      <c r="C16" s="1062">
        <f t="shared" si="0"/>
        <v>9.6204104592604561E-2</v>
      </c>
    </row>
    <row r="17" spans="1:63" ht="26.25" x14ac:dyDescent="0.25">
      <c r="A17" s="1082" t="s">
        <v>1348</v>
      </c>
      <c r="B17" s="1083">
        <f>B14+B16</f>
        <v>40146.51679054166</v>
      </c>
      <c r="C17" s="1084">
        <f t="shared" si="0"/>
        <v>1.0962041045926045</v>
      </c>
    </row>
    <row r="18" spans="1:63" s="535" customFormat="1" x14ac:dyDescent="0.25">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25">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6.25" x14ac:dyDescent="0.25">
      <c r="A20" s="2589" t="s">
        <v>1349</v>
      </c>
      <c r="B20" s="2589"/>
      <c r="C20" s="2589"/>
    </row>
    <row r="21" spans="1:63" x14ac:dyDescent="0.25">
      <c r="A21" s="2584"/>
      <c r="B21" s="2584"/>
      <c r="C21" s="2584"/>
    </row>
    <row r="22" spans="1:63" ht="18" x14ac:dyDescent="0.25">
      <c r="A22" s="1091" t="s">
        <v>174</v>
      </c>
      <c r="B22" s="1092" t="s">
        <v>1368</v>
      </c>
      <c r="C22" s="1093" t="s">
        <v>1375</v>
      </c>
    </row>
    <row r="23" spans="1:63" x14ac:dyDescent="0.25">
      <c r="A23" s="1831" t="s">
        <v>23</v>
      </c>
      <c r="B23" s="1834">
        <f>'RESULTADOS HCM'!K16+'RESULTADOS HCM'!K23+'RESULTADOS HCM'!K30+'RESULTADOS HCM'!K41+'RESULTADOS HCM'!K54+'RESULTADOS HCM'!K59+'RESULTADOS HCM'!K72</f>
        <v>29557.610481971602</v>
      </c>
      <c r="C23" s="1833">
        <f t="shared" ref="C23:C29" si="1">IFERROR(B23/$B$26,0)</f>
        <v>0.80707310428286616</v>
      </c>
    </row>
    <row r="24" spans="1:63" x14ac:dyDescent="0.25">
      <c r="A24" s="1831" t="s">
        <v>65</v>
      </c>
      <c r="B24" s="1832">
        <f>'RESULTADOS HCM'!K18+'RESULTADOS HCM'!K25+'RESULTADOS HCM'!F32+'RESULTADOS HCM'!K43</f>
        <v>7043.3532800000003</v>
      </c>
      <c r="C24" s="1833">
        <f t="shared" si="1"/>
        <v>0.19231936897327062</v>
      </c>
    </row>
    <row r="25" spans="1:63" x14ac:dyDescent="0.25">
      <c r="A25" s="1831" t="s">
        <v>1286</v>
      </c>
      <c r="B25" s="1832">
        <f>'RESULTADOS HCM'!K35+'RESULTADOS HCM'!K62</f>
        <v>22.24958155240277</v>
      </c>
      <c r="C25" s="1833">
        <f t="shared" si="1"/>
        <v>6.0752674386331832E-4</v>
      </c>
    </row>
    <row r="26" spans="1:63" x14ac:dyDescent="0.25">
      <c r="A26" s="1060" t="s">
        <v>1346</v>
      </c>
      <c r="B26" s="1061">
        <f>SUM(B23:B25)</f>
        <v>36623.213343524003</v>
      </c>
      <c r="C26" s="1062">
        <f t="shared" si="1"/>
        <v>1</v>
      </c>
    </row>
    <row r="27" spans="1:63" x14ac:dyDescent="0.25">
      <c r="A27" s="1835" t="s">
        <v>1680</v>
      </c>
      <c r="B27" s="1836">
        <f>'RESULTADOS HCM'!K84</f>
        <v>-3523.3034470176544</v>
      </c>
      <c r="C27" s="1837">
        <f t="shared" si="1"/>
        <v>-9.6204104592604561E-2</v>
      </c>
    </row>
    <row r="28" spans="1:63" x14ac:dyDescent="0.25">
      <c r="A28" s="1060" t="s">
        <v>1347</v>
      </c>
      <c r="B28" s="1061">
        <f>B27</f>
        <v>-3523.3034470176544</v>
      </c>
      <c r="C28" s="1062">
        <f t="shared" si="1"/>
        <v>-9.6204104592604561E-2</v>
      </c>
    </row>
    <row r="29" spans="1:63" ht="26.25" x14ac:dyDescent="0.25">
      <c r="A29" s="1094" t="s">
        <v>1348</v>
      </c>
      <c r="B29" s="1095">
        <f>B26+B28</f>
        <v>33099.909896506346</v>
      </c>
      <c r="C29" s="1096">
        <f t="shared" si="1"/>
        <v>0.90379589540739536</v>
      </c>
    </row>
    <row r="30" spans="1:63" s="535" customFormat="1" x14ac:dyDescent="0.25">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25">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25">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25">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25">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6.25" x14ac:dyDescent="0.25">
      <c r="A35" s="2590" t="s">
        <v>1350</v>
      </c>
      <c r="B35" s="2590"/>
      <c r="C35" s="2590"/>
    </row>
    <row r="36" spans="1:63" x14ac:dyDescent="0.25">
      <c r="A36" s="2584"/>
      <c r="B36" s="2584"/>
      <c r="C36" s="2584"/>
    </row>
    <row r="37" spans="1:63" ht="18" x14ac:dyDescent="0.25">
      <c r="A37" s="1063" t="s">
        <v>306</v>
      </c>
      <c r="B37" s="1064" t="s">
        <v>1368</v>
      </c>
      <c r="C37" s="1065" t="s">
        <v>1375</v>
      </c>
    </row>
    <row r="38" spans="1:63" ht="18" x14ac:dyDescent="0.35">
      <c r="A38" s="1831" t="s">
        <v>1352</v>
      </c>
      <c r="B38" s="1834">
        <f>'RESULTADOS HCM'!F64</f>
        <v>7114.8057825771912</v>
      </c>
      <c r="C38" s="1833">
        <f>IFERROR(B38/$B$44,0)</f>
        <v>0.19427038572068078</v>
      </c>
    </row>
    <row r="39" spans="1:63" ht="18" x14ac:dyDescent="0.35">
      <c r="A39" s="1831" t="s">
        <v>1353</v>
      </c>
      <c r="B39" s="1832">
        <f>'RESULTADOS HCM'!G64</f>
        <v>219.91632548744337</v>
      </c>
      <c r="C39" s="1833">
        <f>IFERROR(B39/$B$44,0)</f>
        <v>6.0048342406396372E-3</v>
      </c>
    </row>
    <row r="40" spans="1:63" ht="18" x14ac:dyDescent="0.35">
      <c r="A40" s="1831" t="s">
        <v>166</v>
      </c>
      <c r="B40" s="1832">
        <f>'RESULTADOS HCM'!H64</f>
        <v>38.491235459370294</v>
      </c>
      <c r="C40" s="1833">
        <f>IFERROR(B40/$B$44,0)</f>
        <v>1.0510065050361457E-3</v>
      </c>
    </row>
    <row r="41" spans="1:63" x14ac:dyDescent="0.25">
      <c r="A41" s="1831" t="s">
        <v>1351</v>
      </c>
      <c r="B41" s="1832">
        <f>'RESULTADOS HCM'!I64</f>
        <v>29250</v>
      </c>
      <c r="C41" s="1833">
        <f>IFERROR(B41/$B$44,0)</f>
        <v>0.79867377353364344</v>
      </c>
    </row>
    <row r="42" spans="1:63" ht="18" x14ac:dyDescent="0.35">
      <c r="A42" s="1831" t="s">
        <v>1354</v>
      </c>
      <c r="B42" s="1832">
        <f>'RESULTADOS HCM'!J64</f>
        <v>0</v>
      </c>
      <c r="C42" s="1833">
        <f>IFERROR(B42/$B$44,0)</f>
        <v>0</v>
      </c>
    </row>
    <row r="43" spans="1:63" ht="18" hidden="1" x14ac:dyDescent="0.35">
      <c r="A43" s="1831" t="s">
        <v>1355</v>
      </c>
      <c r="B43" s="1832">
        <v>0</v>
      </c>
      <c r="C43" s="1833">
        <f>B43/$B$44</f>
        <v>0</v>
      </c>
    </row>
    <row r="44" spans="1:63" x14ac:dyDescent="0.25">
      <c r="A44" s="1060" t="s">
        <v>1346</v>
      </c>
      <c r="B44" s="1061">
        <f>SUM(B38:B43)</f>
        <v>36623.213343524003</v>
      </c>
      <c r="C44" s="1062">
        <f>IFERROR(B44/$B$44,0)</f>
        <v>1</v>
      </c>
    </row>
    <row r="45" spans="1:63" x14ac:dyDescent="0.25">
      <c r="A45" s="1835" t="s">
        <v>1680</v>
      </c>
      <c r="B45" s="1836">
        <f>B27</f>
        <v>-3523.3034470176544</v>
      </c>
      <c r="C45" s="1837">
        <f>IFERROR(B45/$B$44,0)</f>
        <v>-9.6204104592604561E-2</v>
      </c>
    </row>
    <row r="46" spans="1:63" x14ac:dyDescent="0.25">
      <c r="A46" s="1060" t="s">
        <v>1347</v>
      </c>
      <c r="B46" s="1061">
        <f>B45</f>
        <v>-3523.3034470176544</v>
      </c>
      <c r="C46" s="1062">
        <f>IFERROR(B46/$B$44,0)</f>
        <v>-9.6204104592604561E-2</v>
      </c>
    </row>
    <row r="47" spans="1:63" ht="26.25" x14ac:dyDescent="0.25">
      <c r="A47" s="1066" t="s">
        <v>1348</v>
      </c>
      <c r="B47" s="1067">
        <f>B44+B46</f>
        <v>33099.909896506346</v>
      </c>
      <c r="C47" s="1068">
        <f>IFERROR(B47/$B$44,0)</f>
        <v>0.90379589540739536</v>
      </c>
    </row>
    <row r="48" spans="1:63" s="535" customFormat="1" x14ac:dyDescent="0.25">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25">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25">
      <c r="A50" s="2591" t="s">
        <v>1357</v>
      </c>
      <c r="B50" s="2591"/>
      <c r="C50" s="2591"/>
    </row>
    <row r="51" spans="1:63" x14ac:dyDescent="0.25">
      <c r="A51" s="2592"/>
      <c r="B51" s="2592"/>
      <c r="C51" s="2592"/>
    </row>
    <row r="52" spans="1:63" ht="18" x14ac:dyDescent="0.25">
      <c r="A52" s="1097" t="s">
        <v>2082</v>
      </c>
      <c r="B52" s="1098" t="s">
        <v>1369</v>
      </c>
      <c r="C52" s="1099" t="s">
        <v>1375</v>
      </c>
    </row>
    <row r="53" spans="1:63" x14ac:dyDescent="0.25">
      <c r="A53" s="1831" t="s">
        <v>1280</v>
      </c>
      <c r="B53" s="1832">
        <f>RESIDENCIAL!AE65</f>
        <v>0</v>
      </c>
      <c r="C53" s="1833">
        <f t="shared" ref="C53:C59" si="2">IFERROR(B53/$B$59,0)</f>
        <v>0</v>
      </c>
    </row>
    <row r="54" spans="1:63" x14ac:dyDescent="0.25">
      <c r="A54" s="1831" t="s">
        <v>1323</v>
      </c>
      <c r="B54" s="1832">
        <f>INSTITUCIONAL!AE64</f>
        <v>0</v>
      </c>
      <c r="C54" s="1833">
        <f t="shared" si="2"/>
        <v>0</v>
      </c>
    </row>
    <row r="55" spans="1:63" x14ac:dyDescent="0.25">
      <c r="A55" s="1831" t="s">
        <v>1179</v>
      </c>
      <c r="B55" s="1832">
        <f>TRANSPORTE!AE77</f>
        <v>0</v>
      </c>
      <c r="C55" s="1833">
        <f t="shared" si="2"/>
        <v>0</v>
      </c>
    </row>
    <row r="56" spans="1:63" x14ac:dyDescent="0.25">
      <c r="A56" s="1831" t="s">
        <v>1181</v>
      </c>
      <c r="B56" s="1832">
        <f>INDUSTRIA!AE81</f>
        <v>0</v>
      </c>
      <c r="C56" s="1833">
        <f t="shared" si="2"/>
        <v>0</v>
      </c>
    </row>
    <row r="57" spans="1:63" x14ac:dyDescent="0.25">
      <c r="A57" s="1831" t="s">
        <v>1345</v>
      </c>
      <c r="B57" s="1832">
        <f>AGROPECUARIO!AE107</f>
        <v>0</v>
      </c>
      <c r="C57" s="1833">
        <f t="shared" si="2"/>
        <v>0</v>
      </c>
    </row>
    <row r="58" spans="1:63" x14ac:dyDescent="0.25">
      <c r="A58" s="1831" t="s">
        <v>1187</v>
      </c>
      <c r="B58" s="1832">
        <f>RESIDUOS!AE92</f>
        <v>0</v>
      </c>
      <c r="C58" s="1833">
        <f t="shared" si="2"/>
        <v>0</v>
      </c>
    </row>
    <row r="59" spans="1:63" ht="52.5" x14ac:dyDescent="0.25">
      <c r="A59" s="1100" t="s">
        <v>1356</v>
      </c>
      <c r="B59" s="1101">
        <f>SUM(B53:B58)</f>
        <v>0</v>
      </c>
      <c r="C59" s="1102">
        <f t="shared" si="2"/>
        <v>0</v>
      </c>
    </row>
    <row r="60" spans="1:63" s="535" customFormat="1" x14ac:dyDescent="0.25">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25">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25">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93" t="s">
        <v>1364</v>
      </c>
      <c r="B63" s="2593"/>
      <c r="C63" s="2593"/>
    </row>
    <row r="64" spans="1:63" x14ac:dyDescent="0.25">
      <c r="A64" s="2594"/>
      <c r="B64" s="2594"/>
      <c r="C64" s="2594"/>
    </row>
    <row r="65" spans="1:63" ht="18" x14ac:dyDescent="0.25">
      <c r="A65" s="971" t="s">
        <v>1359</v>
      </c>
      <c r="B65" s="1069" t="s">
        <v>1691</v>
      </c>
      <c r="C65" s="1070" t="s">
        <v>1375</v>
      </c>
    </row>
    <row r="66" spans="1:63" x14ac:dyDescent="0.25">
      <c r="A66" s="1831" t="s">
        <v>1365</v>
      </c>
      <c r="B66" s="1832">
        <f>RESIDENCIAL!BF28+RESIDENCIAL!BF42+INSTITUCIONAL!BF28+INSTITUCIONAL!BF42+TRANSPORTE!BF24+TRANSPORTE!BF53+TRANSPORTE!BF39+INDUSTRIA!BF28+INDUSTRIA!BF57+AGROPECUARIO!BF28</f>
        <v>7115.0487229217697</v>
      </c>
      <c r="C66" s="1833">
        <f>IFERROR(B66/$B$70,0)</f>
        <v>0.17722704961039218</v>
      </c>
    </row>
    <row r="67" spans="1:63" x14ac:dyDescent="0.25">
      <c r="A67" s="1831" t="s">
        <v>1362</v>
      </c>
      <c r="B67" s="1832">
        <f>RESIDENCIAL!BF35+INSTITUCIONAL!BF35+TRANSPORTE!BF31+TRANSPORTE!BF60+INDUSTRIA!BF41+INDUSTRIA!BF52+AGROPECUARIO!BF39</f>
        <v>29250</v>
      </c>
      <c r="C67" s="1833">
        <f>IFERROR(B67/$B$70,0)</f>
        <v>0.72858126528404499</v>
      </c>
    </row>
    <row r="68" spans="1:63" x14ac:dyDescent="0.25">
      <c r="A68" s="1831" t="s">
        <v>1363</v>
      </c>
      <c r="B68" s="1834">
        <f>AGROPECUARIO!BF76+'CAMBIO DE USO DE LA TIERRA'!K74-'TIERRAS PERMANENTES'!H80</f>
        <v>3759.2184860674879</v>
      </c>
      <c r="C68" s="1833">
        <f>IFERROR(B68/$B$70,0)</f>
        <v>9.3637475591734104E-2</v>
      </c>
    </row>
    <row r="69" spans="1:63" x14ac:dyDescent="0.25">
      <c r="A69" s="1831" t="s">
        <v>1366</v>
      </c>
      <c r="B69" s="1832">
        <f>RESIDUOS!BF78</f>
        <v>22.24958155240277</v>
      </c>
      <c r="C69" s="1833">
        <f>IFERROR(B69/$B$70,0)</f>
        <v>5.5420951382872334E-4</v>
      </c>
    </row>
    <row r="70" spans="1:63" ht="26.25" x14ac:dyDescent="0.25">
      <c r="A70" s="1071" t="s">
        <v>1367</v>
      </c>
      <c r="B70" s="1072">
        <f>SUM(B66:B69)</f>
        <v>40146.51679054166</v>
      </c>
      <c r="C70" s="1073">
        <f>IFERROR(B70/$B$70,0)</f>
        <v>1</v>
      </c>
    </row>
    <row r="71" spans="1:63" s="535" customFormat="1" x14ac:dyDescent="0.25">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25">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25">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25">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25">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25">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25">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95" t="s">
        <v>1358</v>
      </c>
      <c r="B78" s="2595"/>
      <c r="C78" s="2595"/>
      <c r="D78" s="2595"/>
    </row>
    <row r="79" spans="1:63" x14ac:dyDescent="0.25">
      <c r="A79" s="2592"/>
      <c r="B79" s="2592"/>
      <c r="C79" s="2592"/>
      <c r="D79" s="2592"/>
    </row>
    <row r="80" spans="1:63" ht="18" x14ac:dyDescent="0.25">
      <c r="A80" s="1103" t="s">
        <v>1359</v>
      </c>
      <c r="B80" s="1104" t="s">
        <v>174</v>
      </c>
      <c r="C80" s="1104" t="s">
        <v>1368</v>
      </c>
      <c r="D80" s="1104" t="s">
        <v>1375</v>
      </c>
    </row>
    <row r="81" spans="1:63" x14ac:dyDescent="0.25">
      <c r="A81" s="1831" t="s">
        <v>1360</v>
      </c>
      <c r="B81" s="1840">
        <v>1</v>
      </c>
      <c r="C81" s="1832">
        <f>RESIDENCIAL!BF28+INSTITUCIONAL!BF28+INDUSTRIA!BF28+AGROPECUARIO!BF28</f>
        <v>71.695442921769697</v>
      </c>
      <c r="D81" s="1841">
        <f t="shared" ref="D81:D90" si="3">IFERROR(C81/$C$87,0)</f>
        <v>1.0045179543192952E-2</v>
      </c>
    </row>
    <row r="82" spans="1:63" x14ac:dyDescent="0.25">
      <c r="A82" s="1831" t="s">
        <v>1295</v>
      </c>
      <c r="B82" s="1840">
        <v>1</v>
      </c>
      <c r="C82" s="1832">
        <f>TRANSPORTE!BF24</f>
        <v>0</v>
      </c>
      <c r="D82" s="1841">
        <f t="shared" si="3"/>
        <v>0</v>
      </c>
    </row>
    <row r="83" spans="1:63" x14ac:dyDescent="0.25">
      <c r="A83" s="1831" t="s">
        <v>1187</v>
      </c>
      <c r="B83" s="1840">
        <v>1</v>
      </c>
      <c r="C83" s="1832">
        <f>RESIDUOS!BF43</f>
        <v>0</v>
      </c>
      <c r="D83" s="1841">
        <f t="shared" si="3"/>
        <v>0</v>
      </c>
    </row>
    <row r="84" spans="1:63" x14ac:dyDescent="0.25">
      <c r="A84" s="1831" t="s">
        <v>1360</v>
      </c>
      <c r="B84" s="1840">
        <v>2</v>
      </c>
      <c r="C84" s="1832">
        <f>RESIDENCIAL!BF42+INSTITUCIONAL!BF42+INDUSTRIA!BF58+TRANSPORTE!BF39</f>
        <v>7043.3532800000003</v>
      </c>
      <c r="D84" s="1841">
        <f t="shared" si="3"/>
        <v>0.98683745298759884</v>
      </c>
    </row>
    <row r="85" spans="1:63" x14ac:dyDescent="0.25">
      <c r="A85" s="1831" t="s">
        <v>1295</v>
      </c>
      <c r="B85" s="1840">
        <v>3</v>
      </c>
      <c r="C85" s="1832">
        <f>TRANSPORTE!BF53</f>
        <v>0</v>
      </c>
      <c r="D85" s="1841">
        <f t="shared" si="3"/>
        <v>0</v>
      </c>
    </row>
    <row r="86" spans="1:63" x14ac:dyDescent="0.25">
      <c r="A86" s="1831" t="s">
        <v>1187</v>
      </c>
      <c r="B86" s="1840">
        <v>3</v>
      </c>
      <c r="C86" s="1832">
        <f>RESIDUOS!BF76</f>
        <v>22.24958155240277</v>
      </c>
      <c r="D86" s="1841">
        <f t="shared" si="3"/>
        <v>3.1173674692082198E-3</v>
      </c>
    </row>
    <row r="87" spans="1:63" ht="26.25" x14ac:dyDescent="0.25">
      <c r="A87" s="2585" t="s">
        <v>1370</v>
      </c>
      <c r="B87" s="2585"/>
      <c r="C87" s="1105">
        <f>SUM(C81:C86)</f>
        <v>7137.2983044741723</v>
      </c>
      <c r="D87" s="1105">
        <f t="shared" si="3"/>
        <v>1</v>
      </c>
    </row>
    <row r="88" spans="1:63" x14ac:dyDescent="0.25">
      <c r="A88" s="2588" t="s">
        <v>1373</v>
      </c>
      <c r="B88" s="2588"/>
      <c r="C88" s="1842">
        <f>B14-C87</f>
        <v>29485.915039049833</v>
      </c>
      <c r="D88" s="1842">
        <f t="shared" si="3"/>
        <v>4.1312431933195137</v>
      </c>
    </row>
    <row r="89" spans="1:63" x14ac:dyDescent="0.25">
      <c r="A89" s="2587" t="s">
        <v>1374</v>
      </c>
      <c r="B89" s="2587"/>
      <c r="C89" s="1843">
        <f>B16</f>
        <v>3523.3034470176544</v>
      </c>
      <c r="D89" s="1843">
        <f t="shared" si="3"/>
        <v>0.49364665686020076</v>
      </c>
    </row>
    <row r="90" spans="1:63" ht="26.25" x14ac:dyDescent="0.25">
      <c r="A90" s="2585" t="s">
        <v>1372</v>
      </c>
      <c r="B90" s="2585"/>
      <c r="C90" s="1105">
        <f>C87+C88+C89</f>
        <v>40146.51679054166</v>
      </c>
      <c r="D90" s="1105">
        <f t="shared" si="3"/>
        <v>5.6248898501797147</v>
      </c>
    </row>
    <row r="91" spans="1:63" s="535" customFormat="1" x14ac:dyDescent="0.25">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25">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75" thickBot="1" x14ac:dyDescent="0.3">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96" t="s">
        <v>1361</v>
      </c>
      <c r="B94" s="2597"/>
      <c r="C94" s="2597"/>
      <c r="D94" s="2598"/>
    </row>
    <row r="95" spans="1:63" x14ac:dyDescent="0.25">
      <c r="A95" s="2592"/>
      <c r="B95" s="2592"/>
      <c r="C95" s="2592"/>
      <c r="D95" s="2592"/>
    </row>
    <row r="96" spans="1:63" ht="18" x14ac:dyDescent="0.25">
      <c r="A96" s="1074" t="s">
        <v>1359</v>
      </c>
      <c r="B96" s="1075" t="s">
        <v>174</v>
      </c>
      <c r="C96" s="1076" t="s">
        <v>1368</v>
      </c>
      <c r="D96" s="1076" t="s">
        <v>1375</v>
      </c>
    </row>
    <row r="97" spans="1:63" x14ac:dyDescent="0.25">
      <c r="A97" s="1831" t="s">
        <v>1360</v>
      </c>
      <c r="B97" s="1840">
        <v>1</v>
      </c>
      <c r="C97" s="1832">
        <f>C81</f>
        <v>71.695442921769697</v>
      </c>
      <c r="D97" s="1832">
        <f t="shared" ref="D97:D105" si="4">IFERROR(C97/$C$105,0)</f>
        <v>1.7858446673177091E-3</v>
      </c>
    </row>
    <row r="98" spans="1:63" x14ac:dyDescent="0.25">
      <c r="A98" s="1831" t="s">
        <v>1295</v>
      </c>
      <c r="B98" s="1840">
        <v>1</v>
      </c>
      <c r="C98" s="1832">
        <f>C82</f>
        <v>0</v>
      </c>
      <c r="D98" s="1832">
        <f t="shared" si="4"/>
        <v>0</v>
      </c>
    </row>
    <row r="99" spans="1:63" x14ac:dyDescent="0.25">
      <c r="A99" s="1831" t="s">
        <v>1187</v>
      </c>
      <c r="B99" s="1840">
        <v>1</v>
      </c>
      <c r="C99" s="1832">
        <f>C83</f>
        <v>0</v>
      </c>
      <c r="D99" s="1832">
        <f t="shared" si="4"/>
        <v>0</v>
      </c>
    </row>
    <row r="100" spans="1:63" x14ac:dyDescent="0.25">
      <c r="A100" s="1831" t="s">
        <v>1362</v>
      </c>
      <c r="B100" s="1840">
        <v>1</v>
      </c>
      <c r="C100" s="1832">
        <f>B67</f>
        <v>29250</v>
      </c>
      <c r="D100" s="1832">
        <f t="shared" si="4"/>
        <v>0.72858126528404499</v>
      </c>
    </row>
    <row r="101" spans="1:63" x14ac:dyDescent="0.25">
      <c r="A101" s="1831" t="s">
        <v>1363</v>
      </c>
      <c r="B101" s="1840">
        <v>1</v>
      </c>
      <c r="C101" s="1834">
        <f>B68</f>
        <v>3759.2184860674879</v>
      </c>
      <c r="D101" s="1834">
        <f t="shared" si="4"/>
        <v>9.3637475591734104E-2</v>
      </c>
    </row>
    <row r="102" spans="1:63" x14ac:dyDescent="0.25">
      <c r="A102" s="1831" t="s">
        <v>1360</v>
      </c>
      <c r="B102" s="1840">
        <v>2</v>
      </c>
      <c r="C102" s="1832">
        <f>C84</f>
        <v>7043.3532800000003</v>
      </c>
      <c r="D102" s="1832">
        <f t="shared" si="4"/>
        <v>0.1754412049430745</v>
      </c>
    </row>
    <row r="103" spans="1:63" x14ac:dyDescent="0.25">
      <c r="A103" s="1831" t="s">
        <v>1295</v>
      </c>
      <c r="B103" s="1840">
        <v>3</v>
      </c>
      <c r="C103" s="1832">
        <f>C85</f>
        <v>0</v>
      </c>
      <c r="D103" s="1832">
        <f t="shared" si="4"/>
        <v>0</v>
      </c>
    </row>
    <row r="104" spans="1:63" x14ac:dyDescent="0.25">
      <c r="A104" s="1831" t="s">
        <v>1187</v>
      </c>
      <c r="B104" s="1840">
        <v>3</v>
      </c>
      <c r="C104" s="1832">
        <f>C86</f>
        <v>22.24958155240277</v>
      </c>
      <c r="D104" s="1832">
        <f t="shared" si="4"/>
        <v>5.5420951382872334E-4</v>
      </c>
    </row>
    <row r="105" spans="1:63" ht="26.25" x14ac:dyDescent="0.25">
      <c r="A105" s="2586" t="s">
        <v>1371</v>
      </c>
      <c r="B105" s="2586"/>
      <c r="C105" s="1077">
        <f>SUM(C97:C104)</f>
        <v>40146.51679054166</v>
      </c>
      <c r="D105" s="1077">
        <f t="shared" si="4"/>
        <v>1</v>
      </c>
    </row>
    <row r="106" spans="1:63" s="535" customFormat="1" x14ac:dyDescent="0.25">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25">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25">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25">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503" t="s">
        <v>1815</v>
      </c>
      <c r="B110" s="2503"/>
      <c r="C110" s="2503"/>
      <c r="D110" s="2503"/>
      <c r="E110" s="2503"/>
      <c r="F110" s="2503"/>
      <c r="G110" s="2503"/>
      <c r="H110" s="2503"/>
      <c r="I110" s="2503"/>
      <c r="J110" s="2503"/>
      <c r="K110" s="2503"/>
      <c r="L110" s="2503"/>
      <c r="M110" s="2503"/>
      <c r="N110" s="2503"/>
      <c r="O110" s="2503"/>
      <c r="P110" s="2503"/>
      <c r="Q110" s="2503"/>
      <c r="R110" s="2503"/>
    </row>
    <row r="111" spans="1:63" ht="15.6" customHeight="1" x14ac:dyDescent="0.25">
      <c r="A111" s="2503"/>
      <c r="B111" s="2503"/>
      <c r="C111" s="2503"/>
      <c r="D111" s="2503"/>
      <c r="E111" s="2503"/>
      <c r="F111" s="2503"/>
      <c r="G111" s="2503"/>
      <c r="H111" s="2503"/>
      <c r="I111" s="2503"/>
      <c r="J111" s="2503"/>
      <c r="K111" s="2503"/>
      <c r="L111" s="2503"/>
      <c r="M111" s="2503"/>
      <c r="N111" s="2503"/>
      <c r="O111" s="2503"/>
      <c r="P111" s="2503"/>
      <c r="Q111" s="2503"/>
      <c r="R111" s="2503"/>
    </row>
    <row r="112" spans="1:63" ht="14.45" customHeight="1" x14ac:dyDescent="0.25">
      <c r="A112" s="2503"/>
      <c r="B112" s="2503"/>
      <c r="C112" s="2503"/>
      <c r="D112" s="2503"/>
      <c r="E112" s="2503"/>
      <c r="F112" s="2503"/>
      <c r="G112" s="2503"/>
      <c r="H112" s="2503"/>
      <c r="I112" s="2503"/>
      <c r="J112" s="2503"/>
      <c r="K112" s="2503"/>
      <c r="L112" s="2503"/>
      <c r="M112" s="2503"/>
      <c r="N112" s="2503"/>
      <c r="O112" s="2503"/>
      <c r="P112" s="2503"/>
      <c r="Q112" s="2503"/>
      <c r="R112" s="2503"/>
    </row>
    <row r="113" spans="1:63" ht="14.45" customHeight="1" x14ac:dyDescent="0.25">
      <c r="A113" s="2503"/>
      <c r="B113" s="2503"/>
      <c r="C113" s="2503"/>
      <c r="D113" s="2503"/>
      <c r="E113" s="2503"/>
      <c r="F113" s="2503"/>
      <c r="G113" s="2503"/>
      <c r="H113" s="2503"/>
      <c r="I113" s="2503"/>
      <c r="J113" s="2503"/>
      <c r="K113" s="2503"/>
      <c r="L113" s="2503"/>
      <c r="M113" s="2503"/>
      <c r="N113" s="2503"/>
      <c r="O113" s="2503"/>
      <c r="P113" s="2503"/>
      <c r="Q113" s="2503"/>
      <c r="R113" s="2503"/>
    </row>
    <row r="114" spans="1:63" ht="14.45" customHeight="1" x14ac:dyDescent="0.25">
      <c r="A114" s="2503"/>
      <c r="B114" s="2503"/>
      <c r="C114" s="2503"/>
      <c r="D114" s="2503"/>
      <c r="E114" s="2503"/>
      <c r="F114" s="2503"/>
      <c r="G114" s="2503"/>
      <c r="H114" s="2503"/>
      <c r="I114" s="2503"/>
      <c r="J114" s="2503"/>
      <c r="K114" s="2503"/>
      <c r="L114" s="2503"/>
      <c r="M114" s="2503"/>
      <c r="N114" s="2503"/>
      <c r="O114" s="2503"/>
      <c r="P114" s="2503"/>
      <c r="Q114" s="2503"/>
      <c r="R114" s="2503"/>
    </row>
    <row r="115" spans="1:63" ht="14.45" customHeight="1" x14ac:dyDescent="0.25">
      <c r="A115" s="2503"/>
      <c r="B115" s="2503"/>
      <c r="C115" s="2503"/>
      <c r="D115" s="2503"/>
      <c r="E115" s="2503"/>
      <c r="F115" s="2503"/>
      <c r="G115" s="2503"/>
      <c r="H115" s="2503"/>
      <c r="I115" s="2503"/>
      <c r="J115" s="2503"/>
      <c r="K115" s="2503"/>
      <c r="L115" s="2503"/>
      <c r="M115" s="2503"/>
      <c r="N115" s="2503"/>
      <c r="O115" s="2503"/>
      <c r="P115" s="2503"/>
      <c r="Q115" s="2503"/>
      <c r="R115" s="2503"/>
    </row>
    <row r="116" spans="1:63" ht="14.45" customHeight="1" x14ac:dyDescent="0.25">
      <c r="A116" s="2503"/>
      <c r="B116" s="2503"/>
      <c r="C116" s="2503"/>
      <c r="D116" s="2503"/>
      <c r="E116" s="2503"/>
      <c r="F116" s="2503"/>
      <c r="G116" s="2503"/>
      <c r="H116" s="2503"/>
      <c r="I116" s="2503"/>
      <c r="J116" s="2503"/>
      <c r="K116" s="2503"/>
      <c r="L116" s="2503"/>
      <c r="M116" s="2503"/>
      <c r="N116" s="2503"/>
      <c r="O116" s="2503"/>
      <c r="P116" s="2503"/>
      <c r="Q116" s="2503"/>
      <c r="R116" s="2503"/>
    </row>
    <row r="117" spans="1:63" ht="14.45" customHeight="1" x14ac:dyDescent="0.25">
      <c r="A117" s="2503"/>
      <c r="B117" s="2503"/>
      <c r="C117" s="2503"/>
      <c r="D117" s="2503"/>
      <c r="E117" s="2503"/>
      <c r="F117" s="2503"/>
      <c r="G117" s="2503"/>
      <c r="H117" s="2503"/>
      <c r="I117" s="2503"/>
      <c r="J117" s="2503"/>
      <c r="K117" s="2503"/>
      <c r="L117" s="2503"/>
      <c r="M117" s="2503"/>
      <c r="N117" s="2503"/>
      <c r="O117" s="2503"/>
      <c r="P117" s="2503"/>
      <c r="Q117" s="2503"/>
      <c r="R117" s="2503"/>
    </row>
    <row r="118" spans="1:63" ht="14.45" customHeight="1" x14ac:dyDescent="0.25">
      <c r="A118" s="2503"/>
      <c r="B118" s="2503"/>
      <c r="C118" s="2503"/>
      <c r="D118" s="2503"/>
      <c r="E118" s="2503"/>
      <c r="F118" s="2503"/>
      <c r="G118" s="2503"/>
      <c r="H118" s="2503"/>
      <c r="I118" s="2503"/>
      <c r="J118" s="2503"/>
      <c r="K118" s="2503"/>
      <c r="L118" s="2503"/>
      <c r="M118" s="2503"/>
      <c r="N118" s="2503"/>
      <c r="O118" s="2503"/>
      <c r="P118" s="2503"/>
      <c r="Q118" s="2503"/>
      <c r="R118" s="2503"/>
    </row>
    <row r="119" spans="1:63" ht="14.45" customHeight="1" x14ac:dyDescent="0.25">
      <c r="A119" s="2503"/>
      <c r="B119" s="2503"/>
      <c r="C119" s="2503"/>
      <c r="D119" s="2503"/>
      <c r="E119" s="2503"/>
      <c r="F119" s="2503"/>
      <c r="G119" s="2503"/>
      <c r="H119" s="2503"/>
      <c r="I119" s="2503"/>
      <c r="J119" s="2503"/>
      <c r="K119" s="2503"/>
      <c r="L119" s="2503"/>
      <c r="M119" s="2503"/>
      <c r="N119" s="2503"/>
      <c r="O119" s="2503"/>
      <c r="P119" s="2503"/>
      <c r="Q119" s="2503"/>
      <c r="R119" s="2503"/>
    </row>
    <row r="120" spans="1:63" ht="14.45" customHeight="1" x14ac:dyDescent="0.25">
      <c r="A120" s="2503"/>
      <c r="B120" s="2503"/>
      <c r="C120" s="2503"/>
      <c r="D120" s="2503"/>
      <c r="E120" s="2503"/>
      <c r="F120" s="2503"/>
      <c r="G120" s="2503"/>
      <c r="H120" s="2503"/>
      <c r="I120" s="2503"/>
      <c r="J120" s="2503"/>
      <c r="K120" s="2503"/>
      <c r="L120" s="2503"/>
      <c r="M120" s="2503"/>
      <c r="N120" s="2503"/>
      <c r="O120" s="2503"/>
      <c r="P120" s="2503"/>
      <c r="Q120" s="2503"/>
      <c r="R120" s="2503"/>
    </row>
    <row r="121" spans="1:63" x14ac:dyDescent="0.25">
      <c r="A121" s="2503"/>
      <c r="B121" s="2503"/>
      <c r="C121" s="2503"/>
      <c r="D121" s="2503"/>
      <c r="E121" s="2503"/>
      <c r="F121" s="2503"/>
      <c r="G121" s="2503"/>
      <c r="H121" s="2503"/>
      <c r="I121" s="2503"/>
      <c r="J121" s="2503"/>
      <c r="K121" s="2503"/>
      <c r="L121" s="2503"/>
      <c r="M121" s="2503"/>
      <c r="N121" s="2503"/>
      <c r="O121" s="2503"/>
      <c r="P121" s="2503"/>
      <c r="Q121" s="2503"/>
      <c r="R121" s="2503"/>
    </row>
    <row r="122" spans="1:63" s="535" customFormat="1" x14ac:dyDescent="0.25">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25">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25">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25">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25">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25">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25">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25">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25">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25">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25">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25">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25">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25">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25">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25">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25">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25">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25">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25">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25">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25">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25">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25">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25">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25">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25">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25">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25">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25">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25">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25">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25">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25">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25">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25">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25">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25">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25">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25">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25">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25">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25">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25">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25">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25">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25">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25">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25">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25">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25">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25">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25">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25">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25">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25">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25">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25">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25">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25">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25">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25">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25">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25">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25">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25">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25">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25">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25">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25">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25">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25">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25">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25">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25">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25">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25">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25">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25">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25">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25">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25">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25">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25">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25">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25">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25">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25">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25">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25">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25">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25">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25">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25">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25">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25">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25">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25">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25">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25">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25">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25">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25">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25">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25">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25">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25">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25">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25">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25">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25">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25">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25">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25">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25">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25">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25">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25">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25">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25">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25">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25">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25">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25">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25">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25">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25">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25">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25">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25">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25">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25">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25">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25">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25">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25">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25">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25">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25">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25">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25">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25">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25">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25">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25">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25">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25">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25">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25">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25">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25">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25">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25">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25">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25">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25">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25">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25">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25">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25">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25">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25">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25">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25">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25">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25">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25">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25">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25">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25">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25">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25">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25">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25">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25">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25">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25">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25">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25">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25">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25">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25">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25">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25">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25">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25">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25">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25">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25">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25">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25">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25">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25">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25">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25">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25">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25">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25">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25">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25">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25">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25">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25">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25">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25">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25">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25">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25">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25">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25">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25">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25">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25">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25">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25">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25">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25">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25">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25">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25">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25">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25">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25">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25">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25">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25">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25">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25">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25">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25">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25">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25">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25">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25">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25">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25">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25">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25">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25">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25">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25">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25">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25">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25">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25">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25">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25">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25">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25">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25">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25">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25">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25">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25">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25">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25">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25">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25">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25">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25">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25">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25">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25">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25">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25">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25">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25">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25">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25">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25">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25">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25">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25">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25">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25">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25">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25">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25">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25">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25">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25">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25">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25">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25">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25">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25">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25">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25">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25">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25">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25">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25">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25">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25">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25">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25">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25">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25">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25">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25">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25">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25">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25">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25">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25">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25">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25">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25">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25">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25">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25">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25">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25">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25">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25">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25">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25">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25">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25">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25">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25">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25">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25">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25">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25">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25">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25">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25">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25">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25">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25">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25">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25">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25">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25">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25">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25">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25">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25">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25">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25">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25">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25">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25">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25">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25">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25">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25">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25">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25">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25">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25">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25">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25">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25">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25">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25">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25">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25">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25">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25">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25">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25">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25">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25">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25">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25">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25">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25">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25">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25">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25">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25">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25">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25">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25">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25">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25">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25">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25">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25">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25">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25">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25">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25">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25">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25">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25">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25">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25">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25">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25">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25">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25">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25">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25">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25">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25">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25">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25">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25">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25">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25">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25">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25">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25">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25">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25">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25">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25">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25">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25">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25">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25">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25">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25">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25">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25">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25">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25">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25">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25">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25">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25">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25">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25">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25">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25">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25">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25">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25">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25">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25">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25">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25">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25">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25">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25">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25">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25">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25">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25">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25">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25">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25">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25">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25">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25">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25">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25">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25">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25">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25">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25">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25">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25">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25">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25">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25">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25">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25">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25">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25">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25">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25">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25">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25">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25">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25">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25">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25">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25">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25">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25">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25">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25">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25">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25">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25">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25">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25">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25">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25">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25">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25">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25">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25">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25">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25">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25">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25">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25">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25">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25">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25">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25">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25">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25">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25">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25">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25">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25">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25">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25">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25">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25">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25">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25">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25">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25">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25">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25">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25">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25">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25">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25">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25">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25">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25">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25">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25">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25">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25">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25">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25">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25">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25">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25">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25">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25">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25">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25">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25">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25">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25">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25">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25">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25">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25">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25">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25">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25">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25">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25">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25">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25">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25">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25">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25">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25">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25">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25">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25">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25">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25">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25">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25">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25">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25">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25">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25">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25">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25">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25">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25">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25">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25">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25">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25">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25">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25">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25">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25">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25">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25">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25">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25">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25">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25">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25">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25">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25">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25">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25">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25">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25">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25">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25">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25">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25">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25">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25">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25">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25">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25">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25">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25">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25">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25">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25">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25">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25">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25">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25">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25">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25">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25">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25">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25">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25">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25">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25">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25">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25">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25">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25">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25">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25">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25">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25">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25">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25">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25">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25">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25">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25">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25">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25">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25">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25">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25">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25">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25">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25">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25">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25">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25">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25">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25">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25">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25">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25">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25">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25">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25">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25">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25">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25">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25">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25">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25">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25">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25">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25">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25">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25">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25">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25">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25">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25">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25">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25">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25">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25">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25">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25">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25">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25">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25">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25">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25">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25">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25">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25">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25">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25">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25">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25">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25">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25">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25">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25">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25">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25">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25">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25">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25">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25">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25">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25">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25">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25">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25">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25">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25">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25">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25">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25">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25">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25">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25">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25">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25">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25">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25">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25">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25">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25">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25">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25">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25">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25">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25">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25">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25">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25">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25">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25">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25">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25">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25">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25">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25">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25">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25">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25">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25">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25">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25">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25">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25">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25">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25">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25">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25">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25">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25">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25">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25">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25">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25">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25">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25">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25">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25">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25">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25">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25">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25">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25">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25">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25">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25">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25">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25">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25">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25">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25">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25">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25">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25">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25">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25">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25">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25">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25">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25">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25">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25">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25">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25">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25">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25">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25">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25">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25">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25">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25">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25">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25">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25">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25">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25">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25">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25">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25">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25">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25">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25">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25">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25">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25">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25">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25">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25">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25">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78:D78"/>
    <mergeCell ref="A79:D79"/>
    <mergeCell ref="A94:D94"/>
    <mergeCell ref="A95:D95"/>
    <mergeCell ref="A1:R2"/>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zoomScaleNormal="100" workbookViewId="0">
      <selection activeCell="B6" sqref="B6:Q18"/>
    </sheetView>
  </sheetViews>
  <sheetFormatPr baseColWidth="10" defaultColWidth="11.5703125" defaultRowHeight="15" x14ac:dyDescent="0.25"/>
  <cols>
    <col min="1" max="1" width="2" style="535" customWidth="1"/>
    <col min="2" max="16384" width="11.5703125" style="535"/>
  </cols>
  <sheetData>
    <row r="1" spans="2:17" ht="6.6" customHeight="1" x14ac:dyDescent="0.25"/>
    <row r="2" spans="2:17" ht="14.45" customHeight="1" x14ac:dyDescent="0.25">
      <c r="B2" s="1911" t="s">
        <v>648</v>
      </c>
      <c r="C2" s="1911"/>
      <c r="D2" s="1911"/>
      <c r="E2" s="1911"/>
      <c r="F2" s="1911"/>
      <c r="G2" s="1911"/>
      <c r="H2" s="1911"/>
      <c r="I2" s="1911"/>
      <c r="J2" s="1911"/>
      <c r="K2" s="1911"/>
      <c r="L2" s="1911"/>
      <c r="M2" s="1911"/>
      <c r="N2" s="1911"/>
      <c r="O2" s="1911"/>
      <c r="P2" s="1911"/>
      <c r="Q2" s="1911"/>
    </row>
    <row r="3" spans="2:17" ht="14.45" customHeight="1" x14ac:dyDescent="0.25">
      <c r="B3" s="1911"/>
      <c r="C3" s="1911"/>
      <c r="D3" s="1911"/>
      <c r="E3" s="1911"/>
      <c r="F3" s="1911"/>
      <c r="G3" s="1911"/>
      <c r="H3" s="1911"/>
      <c r="I3" s="1911"/>
      <c r="J3" s="1911"/>
      <c r="K3" s="1911"/>
      <c r="L3" s="1911"/>
      <c r="M3" s="1911"/>
      <c r="N3" s="1911"/>
      <c r="O3" s="1911"/>
      <c r="P3" s="1911"/>
      <c r="Q3" s="1911"/>
    </row>
    <row r="4" spans="2:17" ht="14.45" customHeight="1" x14ac:dyDescent="0.25">
      <c r="B4" s="1911"/>
      <c r="C4" s="1911"/>
      <c r="D4" s="1911"/>
      <c r="E4" s="1911"/>
      <c r="F4" s="1911"/>
      <c r="G4" s="1911"/>
      <c r="H4" s="1911"/>
      <c r="I4" s="1911"/>
      <c r="J4" s="1911"/>
      <c r="K4" s="1911"/>
      <c r="L4" s="1911"/>
      <c r="M4" s="1911"/>
      <c r="N4" s="1911"/>
      <c r="O4" s="1911"/>
      <c r="P4" s="1911"/>
      <c r="Q4" s="1911"/>
    </row>
    <row r="5" spans="2:17" ht="5.45" customHeight="1" thickBot="1" x14ac:dyDescent="0.3"/>
    <row r="6" spans="2:17" ht="15" customHeight="1" thickTop="1" x14ac:dyDescent="0.25">
      <c r="B6" s="1912" t="s">
        <v>2110</v>
      </c>
      <c r="C6" s="1913"/>
      <c r="D6" s="1913"/>
      <c r="E6" s="1913"/>
      <c r="F6" s="1913"/>
      <c r="G6" s="1913"/>
      <c r="H6" s="1913"/>
      <c r="I6" s="1913"/>
      <c r="J6" s="1913"/>
      <c r="K6" s="1913"/>
      <c r="L6" s="1913"/>
      <c r="M6" s="1913"/>
      <c r="N6" s="1913"/>
      <c r="O6" s="1913"/>
      <c r="P6" s="1913"/>
      <c r="Q6" s="1914"/>
    </row>
    <row r="7" spans="2:17" x14ac:dyDescent="0.25">
      <c r="B7" s="1915"/>
      <c r="C7" s="1916"/>
      <c r="D7" s="1916"/>
      <c r="E7" s="1916"/>
      <c r="F7" s="1916"/>
      <c r="G7" s="1916"/>
      <c r="H7" s="1916"/>
      <c r="I7" s="1916"/>
      <c r="J7" s="1916"/>
      <c r="K7" s="1916"/>
      <c r="L7" s="1916"/>
      <c r="M7" s="1916"/>
      <c r="N7" s="1916"/>
      <c r="O7" s="1916"/>
      <c r="P7" s="1916"/>
      <c r="Q7" s="1917"/>
    </row>
    <row r="8" spans="2:17" x14ac:dyDescent="0.25">
      <c r="B8" s="1915"/>
      <c r="C8" s="1916"/>
      <c r="D8" s="1916"/>
      <c r="E8" s="1916"/>
      <c r="F8" s="1916"/>
      <c r="G8" s="1916"/>
      <c r="H8" s="1916"/>
      <c r="I8" s="1916"/>
      <c r="J8" s="1916"/>
      <c r="K8" s="1916"/>
      <c r="L8" s="1916"/>
      <c r="M8" s="1916"/>
      <c r="N8" s="1916"/>
      <c r="O8" s="1916"/>
      <c r="P8" s="1916"/>
      <c r="Q8" s="1917"/>
    </row>
    <row r="9" spans="2:17" x14ac:dyDescent="0.25">
      <c r="B9" s="1915"/>
      <c r="C9" s="1916"/>
      <c r="D9" s="1916"/>
      <c r="E9" s="1916"/>
      <c r="F9" s="1916"/>
      <c r="G9" s="1916"/>
      <c r="H9" s="1916"/>
      <c r="I9" s="1916"/>
      <c r="J9" s="1916"/>
      <c r="K9" s="1916"/>
      <c r="L9" s="1916"/>
      <c r="M9" s="1916"/>
      <c r="N9" s="1916"/>
      <c r="O9" s="1916"/>
      <c r="P9" s="1916"/>
      <c r="Q9" s="1917"/>
    </row>
    <row r="10" spans="2:17" x14ac:dyDescent="0.25">
      <c r="B10" s="1915"/>
      <c r="C10" s="1916"/>
      <c r="D10" s="1916"/>
      <c r="E10" s="1916"/>
      <c r="F10" s="1916"/>
      <c r="G10" s="1916"/>
      <c r="H10" s="1916"/>
      <c r="I10" s="1916"/>
      <c r="J10" s="1916"/>
      <c r="K10" s="1916"/>
      <c r="L10" s="1916"/>
      <c r="M10" s="1916"/>
      <c r="N10" s="1916"/>
      <c r="O10" s="1916"/>
      <c r="P10" s="1916"/>
      <c r="Q10" s="1917"/>
    </row>
    <row r="11" spans="2:17" x14ac:dyDescent="0.25">
      <c r="B11" s="1915"/>
      <c r="C11" s="1916"/>
      <c r="D11" s="1916"/>
      <c r="E11" s="1916"/>
      <c r="F11" s="1916"/>
      <c r="G11" s="1916"/>
      <c r="H11" s="1916"/>
      <c r="I11" s="1916"/>
      <c r="J11" s="1916"/>
      <c r="K11" s="1916"/>
      <c r="L11" s="1916"/>
      <c r="M11" s="1916"/>
      <c r="N11" s="1916"/>
      <c r="O11" s="1916"/>
      <c r="P11" s="1916"/>
      <c r="Q11" s="1917"/>
    </row>
    <row r="12" spans="2:17" x14ac:dyDescent="0.25">
      <c r="B12" s="1915"/>
      <c r="C12" s="1916"/>
      <c r="D12" s="1916"/>
      <c r="E12" s="1916"/>
      <c r="F12" s="1916"/>
      <c r="G12" s="1916"/>
      <c r="H12" s="1916"/>
      <c r="I12" s="1916"/>
      <c r="J12" s="1916"/>
      <c r="K12" s="1916"/>
      <c r="L12" s="1916"/>
      <c r="M12" s="1916"/>
      <c r="N12" s="1916"/>
      <c r="O12" s="1916"/>
      <c r="P12" s="1916"/>
      <c r="Q12" s="1917"/>
    </row>
    <row r="13" spans="2:17" x14ac:dyDescent="0.25">
      <c r="B13" s="1915"/>
      <c r="C13" s="1916"/>
      <c r="D13" s="1916"/>
      <c r="E13" s="1916"/>
      <c r="F13" s="1916"/>
      <c r="G13" s="1916"/>
      <c r="H13" s="1916"/>
      <c r="I13" s="1916"/>
      <c r="J13" s="1916"/>
      <c r="K13" s="1916"/>
      <c r="L13" s="1916"/>
      <c r="M13" s="1916"/>
      <c r="N13" s="1916"/>
      <c r="O13" s="1916"/>
      <c r="P13" s="1916"/>
      <c r="Q13" s="1917"/>
    </row>
    <row r="14" spans="2:17" x14ac:dyDescent="0.25">
      <c r="B14" s="1915"/>
      <c r="C14" s="1916"/>
      <c r="D14" s="1916"/>
      <c r="E14" s="1916"/>
      <c r="F14" s="1916"/>
      <c r="G14" s="1916"/>
      <c r="H14" s="1916"/>
      <c r="I14" s="1916"/>
      <c r="J14" s="1916"/>
      <c r="K14" s="1916"/>
      <c r="L14" s="1916"/>
      <c r="M14" s="1916"/>
      <c r="N14" s="1916"/>
      <c r="O14" s="1916"/>
      <c r="P14" s="1916"/>
      <c r="Q14" s="1917"/>
    </row>
    <row r="15" spans="2:17" x14ac:dyDescent="0.25">
      <c r="B15" s="1915"/>
      <c r="C15" s="1916"/>
      <c r="D15" s="1916"/>
      <c r="E15" s="1916"/>
      <c r="F15" s="1916"/>
      <c r="G15" s="1916"/>
      <c r="H15" s="1916"/>
      <c r="I15" s="1916"/>
      <c r="J15" s="1916"/>
      <c r="K15" s="1916"/>
      <c r="L15" s="1916"/>
      <c r="M15" s="1916"/>
      <c r="N15" s="1916"/>
      <c r="O15" s="1916"/>
      <c r="P15" s="1916"/>
      <c r="Q15" s="1917"/>
    </row>
    <row r="16" spans="2:17" x14ac:dyDescent="0.25">
      <c r="B16" s="1915"/>
      <c r="C16" s="1916"/>
      <c r="D16" s="1916"/>
      <c r="E16" s="1916"/>
      <c r="F16" s="1916"/>
      <c r="G16" s="1916"/>
      <c r="H16" s="1916"/>
      <c r="I16" s="1916"/>
      <c r="J16" s="1916"/>
      <c r="K16" s="1916"/>
      <c r="L16" s="1916"/>
      <c r="M16" s="1916"/>
      <c r="N16" s="1916"/>
      <c r="O16" s="1916"/>
      <c r="P16" s="1916"/>
      <c r="Q16" s="1917"/>
    </row>
    <row r="17" spans="2:17" x14ac:dyDescent="0.25">
      <c r="B17" s="1915"/>
      <c r="C17" s="1916"/>
      <c r="D17" s="1916"/>
      <c r="E17" s="1916"/>
      <c r="F17" s="1916"/>
      <c r="G17" s="1916"/>
      <c r="H17" s="1916"/>
      <c r="I17" s="1916"/>
      <c r="J17" s="1916"/>
      <c r="K17" s="1916"/>
      <c r="L17" s="1916"/>
      <c r="M17" s="1916"/>
      <c r="N17" s="1916"/>
      <c r="O17" s="1916"/>
      <c r="P17" s="1916"/>
      <c r="Q17" s="1917"/>
    </row>
    <row r="18" spans="2:17" x14ac:dyDescent="0.25">
      <c r="B18" s="1915"/>
      <c r="C18" s="1916"/>
      <c r="D18" s="1916"/>
      <c r="E18" s="1916"/>
      <c r="F18" s="1916"/>
      <c r="G18" s="1916"/>
      <c r="H18" s="1916"/>
      <c r="I18" s="1916"/>
      <c r="J18" s="1916"/>
      <c r="K18" s="1916"/>
      <c r="L18" s="1916"/>
      <c r="M18" s="1916"/>
      <c r="N18" s="1916"/>
      <c r="O18" s="1916"/>
      <c r="P18" s="1916"/>
      <c r="Q18" s="1917"/>
    </row>
    <row r="19" spans="2:17" x14ac:dyDescent="0.25">
      <c r="B19" s="1918" t="s">
        <v>2109</v>
      </c>
      <c r="C19" s="1919"/>
      <c r="D19" s="1919"/>
      <c r="E19" s="1919"/>
      <c r="F19" s="1919"/>
      <c r="G19" s="1919"/>
      <c r="H19" s="1919"/>
      <c r="I19" s="1919"/>
      <c r="J19" s="1919"/>
      <c r="K19" s="1919"/>
      <c r="L19" s="1919"/>
      <c r="M19" s="1919"/>
      <c r="N19" s="1919"/>
      <c r="O19" s="1919"/>
      <c r="P19" s="1919"/>
      <c r="Q19" s="1920"/>
    </row>
    <row r="20" spans="2:17" x14ac:dyDescent="0.25">
      <c r="B20" s="1918"/>
      <c r="C20" s="1919"/>
      <c r="D20" s="1919"/>
      <c r="E20" s="1919"/>
      <c r="F20" s="1919"/>
      <c r="G20" s="1919"/>
      <c r="H20" s="1919"/>
      <c r="I20" s="1919"/>
      <c r="J20" s="1919"/>
      <c r="K20" s="1919"/>
      <c r="L20" s="1919"/>
      <c r="M20" s="1919"/>
      <c r="N20" s="1919"/>
      <c r="O20" s="1919"/>
      <c r="P20" s="1919"/>
      <c r="Q20" s="1920"/>
    </row>
    <row r="21" spans="2:17" x14ac:dyDescent="0.25">
      <c r="B21" s="1918"/>
      <c r="C21" s="1919"/>
      <c r="D21" s="1919"/>
      <c r="E21" s="1919"/>
      <c r="F21" s="1919"/>
      <c r="G21" s="1919"/>
      <c r="H21" s="1919"/>
      <c r="I21" s="1919"/>
      <c r="J21" s="1919"/>
      <c r="K21" s="1919"/>
      <c r="L21" s="1919"/>
      <c r="M21" s="1919"/>
      <c r="N21" s="1919"/>
      <c r="O21" s="1919"/>
      <c r="P21" s="1919"/>
      <c r="Q21" s="1920"/>
    </row>
    <row r="22" spans="2:17" ht="14.45" customHeight="1" x14ac:dyDescent="0.25">
      <c r="B22" s="1921" t="s">
        <v>2108</v>
      </c>
      <c r="C22" s="1922"/>
      <c r="D22" s="1922"/>
      <c r="E22" s="1922"/>
      <c r="F22" s="1922"/>
      <c r="G22" s="1922"/>
      <c r="H22" s="1922"/>
      <c r="I22" s="1922"/>
      <c r="J22" s="1922"/>
      <c r="K22" s="1922"/>
      <c r="L22" s="1922"/>
      <c r="M22" s="1922"/>
      <c r="N22" s="1922"/>
      <c r="O22" s="1922"/>
      <c r="P22" s="1922"/>
      <c r="Q22" s="1923"/>
    </row>
    <row r="23" spans="2:17" x14ac:dyDescent="0.25">
      <c r="B23" s="1921"/>
      <c r="C23" s="1922"/>
      <c r="D23" s="1922"/>
      <c r="E23" s="1922"/>
      <c r="F23" s="1922"/>
      <c r="G23" s="1922"/>
      <c r="H23" s="1922"/>
      <c r="I23" s="1922"/>
      <c r="J23" s="1922"/>
      <c r="K23" s="1922"/>
      <c r="L23" s="1922"/>
      <c r="M23" s="1922"/>
      <c r="N23" s="1922"/>
      <c r="O23" s="1922"/>
      <c r="P23" s="1922"/>
      <c r="Q23" s="1923"/>
    </row>
    <row r="24" spans="2:17" x14ac:dyDescent="0.25">
      <c r="B24" s="1921"/>
      <c r="C24" s="1922"/>
      <c r="D24" s="1922"/>
      <c r="E24" s="1922"/>
      <c r="F24" s="1922"/>
      <c r="G24" s="1922"/>
      <c r="H24" s="1922"/>
      <c r="I24" s="1922"/>
      <c r="J24" s="1922"/>
      <c r="K24" s="1922"/>
      <c r="L24" s="1922"/>
      <c r="M24" s="1922"/>
      <c r="N24" s="1922"/>
      <c r="O24" s="1922"/>
      <c r="P24" s="1922"/>
      <c r="Q24" s="1923"/>
    </row>
    <row r="25" spans="2:17" x14ac:dyDescent="0.25">
      <c r="B25" s="1921"/>
      <c r="C25" s="1922"/>
      <c r="D25" s="1922"/>
      <c r="E25" s="1922"/>
      <c r="F25" s="1922"/>
      <c r="G25" s="1922"/>
      <c r="H25" s="1922"/>
      <c r="I25" s="1922"/>
      <c r="J25" s="1922"/>
      <c r="K25" s="1922"/>
      <c r="L25" s="1922"/>
      <c r="M25" s="1922"/>
      <c r="N25" s="1922"/>
      <c r="O25" s="1922"/>
      <c r="P25" s="1922"/>
      <c r="Q25" s="1923"/>
    </row>
    <row r="26" spans="2:17" x14ac:dyDescent="0.25">
      <c r="B26" s="1921"/>
      <c r="C26" s="1922"/>
      <c r="D26" s="1922"/>
      <c r="E26" s="1922"/>
      <c r="F26" s="1922"/>
      <c r="G26" s="1922"/>
      <c r="H26" s="1922"/>
      <c r="I26" s="1922"/>
      <c r="J26" s="1922"/>
      <c r="K26" s="1922"/>
      <c r="L26" s="1922"/>
      <c r="M26" s="1922"/>
      <c r="N26" s="1922"/>
      <c r="O26" s="1922"/>
      <c r="P26" s="1922"/>
      <c r="Q26" s="1923"/>
    </row>
    <row r="27" spans="2:17" x14ac:dyDescent="0.25">
      <c r="B27" s="1921"/>
      <c r="C27" s="1922"/>
      <c r="D27" s="1922"/>
      <c r="E27" s="1922"/>
      <c r="F27" s="1922"/>
      <c r="G27" s="1922"/>
      <c r="H27" s="1922"/>
      <c r="I27" s="1922"/>
      <c r="J27" s="1922"/>
      <c r="K27" s="1922"/>
      <c r="L27" s="1922"/>
      <c r="M27" s="1922"/>
      <c r="N27" s="1922"/>
      <c r="O27" s="1922"/>
      <c r="P27" s="1922"/>
      <c r="Q27" s="1923"/>
    </row>
    <row r="28" spans="2:17" x14ac:dyDescent="0.25">
      <c r="B28" s="1921"/>
      <c r="C28" s="1922"/>
      <c r="D28" s="1922"/>
      <c r="E28" s="1922"/>
      <c r="F28" s="1922"/>
      <c r="G28" s="1922"/>
      <c r="H28" s="1922"/>
      <c r="I28" s="1922"/>
      <c r="J28" s="1922"/>
      <c r="K28" s="1922"/>
      <c r="L28" s="1922"/>
      <c r="M28" s="1922"/>
      <c r="N28" s="1922"/>
      <c r="O28" s="1922"/>
      <c r="P28" s="1922"/>
      <c r="Q28" s="1923"/>
    </row>
    <row r="29" spans="2:17" x14ac:dyDescent="0.25">
      <c r="B29" s="1921"/>
      <c r="C29" s="1922"/>
      <c r="D29" s="1922"/>
      <c r="E29" s="1922"/>
      <c r="F29" s="1922"/>
      <c r="G29" s="1922"/>
      <c r="H29" s="1922"/>
      <c r="I29" s="1922"/>
      <c r="J29" s="1922"/>
      <c r="K29" s="1922"/>
      <c r="L29" s="1922"/>
      <c r="M29" s="1922"/>
      <c r="N29" s="1922"/>
      <c r="O29" s="1922"/>
      <c r="P29" s="1922"/>
      <c r="Q29" s="1923"/>
    </row>
    <row r="30" spans="2:17" x14ac:dyDescent="0.25">
      <c r="B30" s="1924" t="s">
        <v>2107</v>
      </c>
      <c r="C30" s="1925"/>
      <c r="D30" s="1925"/>
      <c r="E30" s="1925"/>
      <c r="F30" s="1925"/>
      <c r="G30" s="1925"/>
      <c r="H30" s="1925"/>
      <c r="I30" s="1925"/>
      <c r="J30" s="1925"/>
      <c r="K30" s="1925"/>
      <c r="L30" s="1925"/>
      <c r="M30" s="1925"/>
      <c r="N30" s="1925"/>
      <c r="O30" s="1925"/>
      <c r="P30" s="1925"/>
      <c r="Q30" s="1926"/>
    </row>
    <row r="31" spans="2:17" x14ac:dyDescent="0.25">
      <c r="B31" s="1924"/>
      <c r="C31" s="1925"/>
      <c r="D31" s="1925"/>
      <c r="E31" s="1925"/>
      <c r="F31" s="1925"/>
      <c r="G31" s="1925"/>
      <c r="H31" s="1925"/>
      <c r="I31" s="1925"/>
      <c r="J31" s="1925"/>
      <c r="K31" s="1925"/>
      <c r="L31" s="1925"/>
      <c r="M31" s="1925"/>
      <c r="N31" s="1925"/>
      <c r="O31" s="1925"/>
      <c r="P31" s="1925"/>
      <c r="Q31" s="1926"/>
    </row>
    <row r="32" spans="2:17" x14ac:dyDescent="0.25">
      <c r="B32" s="1921" t="s">
        <v>2106</v>
      </c>
      <c r="C32" s="1922"/>
      <c r="D32" s="1922"/>
      <c r="E32" s="1922"/>
      <c r="F32" s="1922"/>
      <c r="G32" s="1922"/>
      <c r="H32" s="1922"/>
      <c r="I32" s="1922"/>
      <c r="J32" s="1922"/>
      <c r="K32" s="1922"/>
      <c r="L32" s="1922"/>
      <c r="M32" s="1922"/>
      <c r="N32" s="1922"/>
      <c r="O32" s="1922"/>
      <c r="P32" s="1922"/>
      <c r="Q32" s="1923"/>
    </row>
    <row r="33" spans="2:17" x14ac:dyDescent="0.25">
      <c r="B33" s="1921"/>
      <c r="C33" s="1922"/>
      <c r="D33" s="1922"/>
      <c r="E33" s="1922"/>
      <c r="F33" s="1922"/>
      <c r="G33" s="1922"/>
      <c r="H33" s="1922"/>
      <c r="I33" s="1922"/>
      <c r="J33" s="1922"/>
      <c r="K33" s="1922"/>
      <c r="L33" s="1922"/>
      <c r="M33" s="1922"/>
      <c r="N33" s="1922"/>
      <c r="O33" s="1922"/>
      <c r="P33" s="1922"/>
      <c r="Q33" s="1923"/>
    </row>
    <row r="34" spans="2:17" x14ac:dyDescent="0.25">
      <c r="B34" s="1921"/>
      <c r="C34" s="1922"/>
      <c r="D34" s="1922"/>
      <c r="E34" s="1922"/>
      <c r="F34" s="1922"/>
      <c r="G34" s="1922"/>
      <c r="H34" s="1922"/>
      <c r="I34" s="1922"/>
      <c r="J34" s="1922"/>
      <c r="K34" s="1922"/>
      <c r="L34" s="1922"/>
      <c r="M34" s="1922"/>
      <c r="N34" s="1922"/>
      <c r="O34" s="1922"/>
      <c r="P34" s="1922"/>
      <c r="Q34" s="1923"/>
    </row>
    <row r="35" spans="2:17" x14ac:dyDescent="0.25">
      <c r="B35" s="1921"/>
      <c r="C35" s="1922"/>
      <c r="D35" s="1922"/>
      <c r="E35" s="1922"/>
      <c r="F35" s="1922"/>
      <c r="G35" s="1922"/>
      <c r="H35" s="1922"/>
      <c r="I35" s="1922"/>
      <c r="J35" s="1922"/>
      <c r="K35" s="1922"/>
      <c r="L35" s="1922"/>
      <c r="M35" s="1922"/>
      <c r="N35" s="1922"/>
      <c r="O35" s="1922"/>
      <c r="P35" s="1922"/>
      <c r="Q35" s="1923"/>
    </row>
    <row r="36" spans="2:17" ht="29.45" customHeight="1" x14ac:dyDescent="0.25">
      <c r="B36" s="1901" t="s">
        <v>2105</v>
      </c>
      <c r="C36" s="1902"/>
      <c r="D36" s="1902"/>
      <c r="E36" s="1902"/>
      <c r="F36" s="1902"/>
      <c r="G36" s="1902"/>
      <c r="H36" s="1902"/>
      <c r="I36" s="1902"/>
      <c r="J36" s="1902"/>
      <c r="K36" s="1902"/>
      <c r="L36" s="1902"/>
      <c r="M36" s="1902"/>
      <c r="N36" s="1902"/>
      <c r="O36" s="1902"/>
      <c r="P36" s="1902"/>
      <c r="Q36" s="1903"/>
    </row>
    <row r="37" spans="2:17" x14ac:dyDescent="0.25">
      <c r="B37" s="1904" t="s">
        <v>2104</v>
      </c>
      <c r="C37" s="1905"/>
      <c r="D37" s="1905"/>
      <c r="E37" s="1905"/>
      <c r="F37" s="1905"/>
      <c r="G37" s="1905"/>
      <c r="H37" s="1905"/>
      <c r="I37" s="1905"/>
      <c r="J37" s="1905"/>
      <c r="K37" s="1905"/>
      <c r="L37" s="1905"/>
      <c r="M37" s="1905"/>
      <c r="N37" s="1905"/>
      <c r="O37" s="1905"/>
      <c r="P37" s="1905"/>
      <c r="Q37" s="1906"/>
    </row>
    <row r="38" spans="2:17" x14ac:dyDescent="0.25">
      <c r="B38" s="1907"/>
      <c r="C38" s="1905"/>
      <c r="D38" s="1905"/>
      <c r="E38" s="1905"/>
      <c r="F38" s="1905"/>
      <c r="G38" s="1905"/>
      <c r="H38" s="1905"/>
      <c r="I38" s="1905"/>
      <c r="J38" s="1905"/>
      <c r="K38" s="1905"/>
      <c r="L38" s="1905"/>
      <c r="M38" s="1905"/>
      <c r="N38" s="1905"/>
      <c r="O38" s="1905"/>
      <c r="P38" s="1905"/>
      <c r="Q38" s="1906"/>
    </row>
    <row r="39" spans="2:17" x14ac:dyDescent="0.25">
      <c r="B39" s="1907"/>
      <c r="C39" s="1905"/>
      <c r="D39" s="1905"/>
      <c r="E39" s="1905"/>
      <c r="F39" s="1905"/>
      <c r="G39" s="1905"/>
      <c r="H39" s="1905"/>
      <c r="I39" s="1905"/>
      <c r="J39" s="1905"/>
      <c r="K39" s="1905"/>
      <c r="L39" s="1905"/>
      <c r="M39" s="1905"/>
      <c r="N39" s="1905"/>
      <c r="O39" s="1905"/>
      <c r="P39" s="1905"/>
      <c r="Q39" s="1906"/>
    </row>
    <row r="40" spans="2:17" x14ac:dyDescent="0.25">
      <c r="B40" s="1907"/>
      <c r="C40" s="1905"/>
      <c r="D40" s="1905"/>
      <c r="E40" s="1905"/>
      <c r="F40" s="1905"/>
      <c r="G40" s="1905"/>
      <c r="H40" s="1905"/>
      <c r="I40" s="1905"/>
      <c r="J40" s="1905"/>
      <c r="K40" s="1905"/>
      <c r="L40" s="1905"/>
      <c r="M40" s="1905"/>
      <c r="N40" s="1905"/>
      <c r="O40" s="1905"/>
      <c r="P40" s="1905"/>
      <c r="Q40" s="1906"/>
    </row>
    <row r="41" spans="2:17" x14ac:dyDescent="0.25">
      <c r="B41" s="1907"/>
      <c r="C41" s="1905"/>
      <c r="D41" s="1905"/>
      <c r="E41" s="1905"/>
      <c r="F41" s="1905"/>
      <c r="G41" s="1905"/>
      <c r="H41" s="1905"/>
      <c r="I41" s="1905"/>
      <c r="J41" s="1905"/>
      <c r="K41" s="1905"/>
      <c r="L41" s="1905"/>
      <c r="M41" s="1905"/>
      <c r="N41" s="1905"/>
      <c r="O41" s="1905"/>
      <c r="P41" s="1905"/>
      <c r="Q41" s="1906"/>
    </row>
    <row r="42" spans="2:17" x14ac:dyDescent="0.25">
      <c r="B42" s="1907"/>
      <c r="C42" s="1905"/>
      <c r="D42" s="1905"/>
      <c r="E42" s="1905"/>
      <c r="F42" s="1905"/>
      <c r="G42" s="1905"/>
      <c r="H42" s="1905"/>
      <c r="I42" s="1905"/>
      <c r="J42" s="1905"/>
      <c r="K42" s="1905"/>
      <c r="L42" s="1905"/>
      <c r="M42" s="1905"/>
      <c r="N42" s="1905"/>
      <c r="O42" s="1905"/>
      <c r="P42" s="1905"/>
      <c r="Q42" s="1906"/>
    </row>
    <row r="43" spans="2:17" x14ac:dyDescent="0.25">
      <c r="B43" s="1907"/>
      <c r="C43" s="1905"/>
      <c r="D43" s="1905"/>
      <c r="E43" s="1905"/>
      <c r="F43" s="1905"/>
      <c r="G43" s="1905"/>
      <c r="H43" s="1905"/>
      <c r="I43" s="1905"/>
      <c r="J43" s="1905"/>
      <c r="K43" s="1905"/>
      <c r="L43" s="1905"/>
      <c r="M43" s="1905"/>
      <c r="N43" s="1905"/>
      <c r="O43" s="1905"/>
      <c r="P43" s="1905"/>
      <c r="Q43" s="1906"/>
    </row>
    <row r="44" spans="2:17" x14ac:dyDescent="0.25">
      <c r="B44" s="1907"/>
      <c r="C44" s="1905"/>
      <c r="D44" s="1905"/>
      <c r="E44" s="1905"/>
      <c r="F44" s="1905"/>
      <c r="G44" s="1905"/>
      <c r="H44" s="1905"/>
      <c r="I44" s="1905"/>
      <c r="J44" s="1905"/>
      <c r="K44" s="1905"/>
      <c r="L44" s="1905"/>
      <c r="M44" s="1905"/>
      <c r="N44" s="1905"/>
      <c r="O44" s="1905"/>
      <c r="P44" s="1905"/>
      <c r="Q44" s="1906"/>
    </row>
    <row r="45" spans="2:17" x14ac:dyDescent="0.25">
      <c r="B45" s="1907"/>
      <c r="C45" s="1905"/>
      <c r="D45" s="1905"/>
      <c r="E45" s="1905"/>
      <c r="F45" s="1905"/>
      <c r="G45" s="1905"/>
      <c r="H45" s="1905"/>
      <c r="I45" s="1905"/>
      <c r="J45" s="1905"/>
      <c r="K45" s="1905"/>
      <c r="L45" s="1905"/>
      <c r="M45" s="1905"/>
      <c r="N45" s="1905"/>
      <c r="O45" s="1905"/>
      <c r="P45" s="1905"/>
      <c r="Q45" s="1906"/>
    </row>
    <row r="46" spans="2:17" x14ac:dyDescent="0.25">
      <c r="B46" s="1907"/>
      <c r="C46" s="1905"/>
      <c r="D46" s="1905"/>
      <c r="E46" s="1905"/>
      <c r="F46" s="1905"/>
      <c r="G46" s="1905"/>
      <c r="H46" s="1905"/>
      <c r="I46" s="1905"/>
      <c r="J46" s="1905"/>
      <c r="K46" s="1905"/>
      <c r="L46" s="1905"/>
      <c r="M46" s="1905"/>
      <c r="N46" s="1905"/>
      <c r="O46" s="1905"/>
      <c r="P46" s="1905"/>
      <c r="Q46" s="1906"/>
    </row>
    <row r="47" spans="2:17" x14ac:dyDescent="0.25">
      <c r="B47" s="1907"/>
      <c r="C47" s="1905"/>
      <c r="D47" s="1905"/>
      <c r="E47" s="1905"/>
      <c r="F47" s="1905"/>
      <c r="G47" s="1905"/>
      <c r="H47" s="1905"/>
      <c r="I47" s="1905"/>
      <c r="J47" s="1905"/>
      <c r="K47" s="1905"/>
      <c r="L47" s="1905"/>
      <c r="M47" s="1905"/>
      <c r="N47" s="1905"/>
      <c r="O47" s="1905"/>
      <c r="P47" s="1905"/>
      <c r="Q47" s="1906"/>
    </row>
    <row r="48" spans="2:17" x14ac:dyDescent="0.25">
      <c r="B48" s="1907"/>
      <c r="C48" s="1905"/>
      <c r="D48" s="1905"/>
      <c r="E48" s="1905"/>
      <c r="F48" s="1905"/>
      <c r="G48" s="1905"/>
      <c r="H48" s="1905"/>
      <c r="I48" s="1905"/>
      <c r="J48" s="1905"/>
      <c r="K48" s="1905"/>
      <c r="L48" s="1905"/>
      <c r="M48" s="1905"/>
      <c r="N48" s="1905"/>
      <c r="O48" s="1905"/>
      <c r="P48" s="1905"/>
      <c r="Q48" s="1906"/>
    </row>
    <row r="49" spans="2:17" x14ac:dyDescent="0.25">
      <c r="B49" s="1907"/>
      <c r="C49" s="1905"/>
      <c r="D49" s="1905"/>
      <c r="E49" s="1905"/>
      <c r="F49" s="1905"/>
      <c r="G49" s="1905"/>
      <c r="H49" s="1905"/>
      <c r="I49" s="1905"/>
      <c r="J49" s="1905"/>
      <c r="K49" s="1905"/>
      <c r="L49" s="1905"/>
      <c r="M49" s="1905"/>
      <c r="N49" s="1905"/>
      <c r="O49" s="1905"/>
      <c r="P49" s="1905"/>
      <c r="Q49" s="1906"/>
    </row>
    <row r="50" spans="2:17" x14ac:dyDescent="0.25">
      <c r="B50" s="1907"/>
      <c r="C50" s="1905"/>
      <c r="D50" s="1905"/>
      <c r="E50" s="1905"/>
      <c r="F50" s="1905"/>
      <c r="G50" s="1905"/>
      <c r="H50" s="1905"/>
      <c r="I50" s="1905"/>
      <c r="J50" s="1905"/>
      <c r="K50" s="1905"/>
      <c r="L50" s="1905"/>
      <c r="M50" s="1905"/>
      <c r="N50" s="1905"/>
      <c r="O50" s="1905"/>
      <c r="P50" s="1905"/>
      <c r="Q50" s="1906"/>
    </row>
    <row r="51" spans="2:17" x14ac:dyDescent="0.25">
      <c r="B51" s="1907"/>
      <c r="C51" s="1905"/>
      <c r="D51" s="1905"/>
      <c r="E51" s="1905"/>
      <c r="F51" s="1905"/>
      <c r="G51" s="1905"/>
      <c r="H51" s="1905"/>
      <c r="I51" s="1905"/>
      <c r="J51" s="1905"/>
      <c r="K51" s="1905"/>
      <c r="L51" s="1905"/>
      <c r="M51" s="1905"/>
      <c r="N51" s="1905"/>
      <c r="O51" s="1905"/>
      <c r="P51" s="1905"/>
      <c r="Q51" s="1906"/>
    </row>
    <row r="52" spans="2:17" x14ac:dyDescent="0.25">
      <c r="B52" s="1907"/>
      <c r="C52" s="1905"/>
      <c r="D52" s="1905"/>
      <c r="E52" s="1905"/>
      <c r="F52" s="1905"/>
      <c r="G52" s="1905"/>
      <c r="H52" s="1905"/>
      <c r="I52" s="1905"/>
      <c r="J52" s="1905"/>
      <c r="K52" s="1905"/>
      <c r="L52" s="1905"/>
      <c r="M52" s="1905"/>
      <c r="N52" s="1905"/>
      <c r="O52" s="1905"/>
      <c r="P52" s="1905"/>
      <c r="Q52" s="1906"/>
    </row>
    <row r="53" spans="2:17" x14ac:dyDescent="0.25">
      <c r="B53" s="1907"/>
      <c r="C53" s="1905"/>
      <c r="D53" s="1905"/>
      <c r="E53" s="1905"/>
      <c r="F53" s="1905"/>
      <c r="G53" s="1905"/>
      <c r="H53" s="1905"/>
      <c r="I53" s="1905"/>
      <c r="J53" s="1905"/>
      <c r="K53" s="1905"/>
      <c r="L53" s="1905"/>
      <c r="M53" s="1905"/>
      <c r="N53" s="1905"/>
      <c r="O53" s="1905"/>
      <c r="P53" s="1905"/>
      <c r="Q53" s="1906"/>
    </row>
    <row r="54" spans="2:17" x14ac:dyDescent="0.25">
      <c r="B54" s="1907"/>
      <c r="C54" s="1905"/>
      <c r="D54" s="1905"/>
      <c r="E54" s="1905"/>
      <c r="F54" s="1905"/>
      <c r="G54" s="1905"/>
      <c r="H54" s="1905"/>
      <c r="I54" s="1905"/>
      <c r="J54" s="1905"/>
      <c r="K54" s="1905"/>
      <c r="L54" s="1905"/>
      <c r="M54" s="1905"/>
      <c r="N54" s="1905"/>
      <c r="O54" s="1905"/>
      <c r="P54" s="1905"/>
      <c r="Q54" s="1906"/>
    </row>
    <row r="55" spans="2:17" x14ac:dyDescent="0.25">
      <c r="B55" s="1907"/>
      <c r="C55" s="1905"/>
      <c r="D55" s="1905"/>
      <c r="E55" s="1905"/>
      <c r="F55" s="1905"/>
      <c r="G55" s="1905"/>
      <c r="H55" s="1905"/>
      <c r="I55" s="1905"/>
      <c r="J55" s="1905"/>
      <c r="K55" s="1905"/>
      <c r="L55" s="1905"/>
      <c r="M55" s="1905"/>
      <c r="N55" s="1905"/>
      <c r="O55" s="1905"/>
      <c r="P55" s="1905"/>
      <c r="Q55" s="1906"/>
    </row>
    <row r="56" spans="2:17" x14ac:dyDescent="0.25">
      <c r="B56" s="1907"/>
      <c r="C56" s="1905"/>
      <c r="D56" s="1905"/>
      <c r="E56" s="1905"/>
      <c r="F56" s="1905"/>
      <c r="G56" s="1905"/>
      <c r="H56" s="1905"/>
      <c r="I56" s="1905"/>
      <c r="J56" s="1905"/>
      <c r="K56" s="1905"/>
      <c r="L56" s="1905"/>
      <c r="M56" s="1905"/>
      <c r="N56" s="1905"/>
      <c r="O56" s="1905"/>
      <c r="P56" s="1905"/>
      <c r="Q56" s="1906"/>
    </row>
    <row r="57" spans="2:17" x14ac:dyDescent="0.25">
      <c r="B57" s="1907"/>
      <c r="C57" s="1905"/>
      <c r="D57" s="1905"/>
      <c r="E57" s="1905"/>
      <c r="F57" s="1905"/>
      <c r="G57" s="1905"/>
      <c r="H57" s="1905"/>
      <c r="I57" s="1905"/>
      <c r="J57" s="1905"/>
      <c r="K57" s="1905"/>
      <c r="L57" s="1905"/>
      <c r="M57" s="1905"/>
      <c r="N57" s="1905"/>
      <c r="O57" s="1905"/>
      <c r="P57" s="1905"/>
      <c r="Q57" s="1906"/>
    </row>
    <row r="58" spans="2:17" x14ac:dyDescent="0.25">
      <c r="B58" s="1907"/>
      <c r="C58" s="1905"/>
      <c r="D58" s="1905"/>
      <c r="E58" s="1905"/>
      <c r="F58" s="1905"/>
      <c r="G58" s="1905"/>
      <c r="H58" s="1905"/>
      <c r="I58" s="1905"/>
      <c r="J58" s="1905"/>
      <c r="K58" s="1905"/>
      <c r="L58" s="1905"/>
      <c r="M58" s="1905"/>
      <c r="N58" s="1905"/>
      <c r="O58" s="1905"/>
      <c r="P58" s="1905"/>
      <c r="Q58" s="1906"/>
    </row>
    <row r="59" spans="2:17" x14ac:dyDescent="0.25">
      <c r="B59" s="1907"/>
      <c r="C59" s="1905"/>
      <c r="D59" s="1905"/>
      <c r="E59" s="1905"/>
      <c r="F59" s="1905"/>
      <c r="G59" s="1905"/>
      <c r="H59" s="1905"/>
      <c r="I59" s="1905"/>
      <c r="J59" s="1905"/>
      <c r="K59" s="1905"/>
      <c r="L59" s="1905"/>
      <c r="M59" s="1905"/>
      <c r="N59" s="1905"/>
      <c r="O59" s="1905"/>
      <c r="P59" s="1905"/>
      <c r="Q59" s="1906"/>
    </row>
    <row r="60" spans="2:17" x14ac:dyDescent="0.25">
      <c r="B60" s="1907"/>
      <c r="C60" s="1905"/>
      <c r="D60" s="1905"/>
      <c r="E60" s="1905"/>
      <c r="F60" s="1905"/>
      <c r="G60" s="1905"/>
      <c r="H60" s="1905"/>
      <c r="I60" s="1905"/>
      <c r="J60" s="1905"/>
      <c r="K60" s="1905"/>
      <c r="L60" s="1905"/>
      <c r="M60" s="1905"/>
      <c r="N60" s="1905"/>
      <c r="O60" s="1905"/>
      <c r="P60" s="1905"/>
      <c r="Q60" s="1906"/>
    </row>
    <row r="61" spans="2:17" x14ac:dyDescent="0.25">
      <c r="B61" s="1907"/>
      <c r="C61" s="1905"/>
      <c r="D61" s="1905"/>
      <c r="E61" s="1905"/>
      <c r="F61" s="1905"/>
      <c r="G61" s="1905"/>
      <c r="H61" s="1905"/>
      <c r="I61" s="1905"/>
      <c r="J61" s="1905"/>
      <c r="K61" s="1905"/>
      <c r="L61" s="1905"/>
      <c r="M61" s="1905"/>
      <c r="N61" s="1905"/>
      <c r="O61" s="1905"/>
      <c r="P61" s="1905"/>
      <c r="Q61" s="1906"/>
    </row>
    <row r="62" spans="2:17" x14ac:dyDescent="0.25">
      <c r="B62" s="1907"/>
      <c r="C62" s="1905"/>
      <c r="D62" s="1905"/>
      <c r="E62" s="1905"/>
      <c r="F62" s="1905"/>
      <c r="G62" s="1905"/>
      <c r="H62" s="1905"/>
      <c r="I62" s="1905"/>
      <c r="J62" s="1905"/>
      <c r="K62" s="1905"/>
      <c r="L62" s="1905"/>
      <c r="M62" s="1905"/>
      <c r="N62" s="1905"/>
      <c r="O62" s="1905"/>
      <c r="P62" s="1905"/>
      <c r="Q62" s="1906"/>
    </row>
    <row r="63" spans="2:17" x14ac:dyDescent="0.25">
      <c r="B63" s="1907"/>
      <c r="C63" s="1905"/>
      <c r="D63" s="1905"/>
      <c r="E63" s="1905"/>
      <c r="F63" s="1905"/>
      <c r="G63" s="1905"/>
      <c r="H63" s="1905"/>
      <c r="I63" s="1905"/>
      <c r="J63" s="1905"/>
      <c r="K63" s="1905"/>
      <c r="L63" s="1905"/>
      <c r="M63" s="1905"/>
      <c r="N63" s="1905"/>
      <c r="O63" s="1905"/>
      <c r="P63" s="1905"/>
      <c r="Q63" s="1906"/>
    </row>
    <row r="64" spans="2:17" x14ac:dyDescent="0.25">
      <c r="B64" s="1907"/>
      <c r="C64" s="1905"/>
      <c r="D64" s="1905"/>
      <c r="E64" s="1905"/>
      <c r="F64" s="1905"/>
      <c r="G64" s="1905"/>
      <c r="H64" s="1905"/>
      <c r="I64" s="1905"/>
      <c r="J64" s="1905"/>
      <c r="K64" s="1905"/>
      <c r="L64" s="1905"/>
      <c r="M64" s="1905"/>
      <c r="N64" s="1905"/>
      <c r="O64" s="1905"/>
      <c r="P64" s="1905"/>
      <c r="Q64" s="1906"/>
    </row>
    <row r="65" spans="2:17" x14ac:dyDescent="0.25">
      <c r="B65" s="1907"/>
      <c r="C65" s="1905"/>
      <c r="D65" s="1905"/>
      <c r="E65" s="1905"/>
      <c r="F65" s="1905"/>
      <c r="G65" s="1905"/>
      <c r="H65" s="1905"/>
      <c r="I65" s="1905"/>
      <c r="J65" s="1905"/>
      <c r="K65" s="1905"/>
      <c r="L65" s="1905"/>
      <c r="M65" s="1905"/>
      <c r="N65" s="1905"/>
      <c r="O65" s="1905"/>
      <c r="P65" s="1905"/>
      <c r="Q65" s="1906"/>
    </row>
    <row r="66" spans="2:17" x14ac:dyDescent="0.25">
      <c r="B66" s="1907"/>
      <c r="C66" s="1905"/>
      <c r="D66" s="1905"/>
      <c r="E66" s="1905"/>
      <c r="F66" s="1905"/>
      <c r="G66" s="1905"/>
      <c r="H66" s="1905"/>
      <c r="I66" s="1905"/>
      <c r="J66" s="1905"/>
      <c r="K66" s="1905"/>
      <c r="L66" s="1905"/>
      <c r="M66" s="1905"/>
      <c r="N66" s="1905"/>
      <c r="O66" s="1905"/>
      <c r="P66" s="1905"/>
      <c r="Q66" s="1906"/>
    </row>
    <row r="67" spans="2:17" x14ac:dyDescent="0.25">
      <c r="B67" s="1907"/>
      <c r="C67" s="1905"/>
      <c r="D67" s="1905"/>
      <c r="E67" s="1905"/>
      <c r="F67" s="1905"/>
      <c r="G67" s="1905"/>
      <c r="H67" s="1905"/>
      <c r="I67" s="1905"/>
      <c r="J67" s="1905"/>
      <c r="K67" s="1905"/>
      <c r="L67" s="1905"/>
      <c r="M67" s="1905"/>
      <c r="N67" s="1905"/>
      <c r="O67" s="1905"/>
      <c r="P67" s="1905"/>
      <c r="Q67" s="1906"/>
    </row>
    <row r="68" spans="2:17" x14ac:dyDescent="0.25">
      <c r="B68" s="1907"/>
      <c r="C68" s="1905"/>
      <c r="D68" s="1905"/>
      <c r="E68" s="1905"/>
      <c r="F68" s="1905"/>
      <c r="G68" s="1905"/>
      <c r="H68" s="1905"/>
      <c r="I68" s="1905"/>
      <c r="J68" s="1905"/>
      <c r="K68" s="1905"/>
      <c r="L68" s="1905"/>
      <c r="M68" s="1905"/>
      <c r="N68" s="1905"/>
      <c r="O68" s="1905"/>
      <c r="P68" s="1905"/>
      <c r="Q68" s="1906"/>
    </row>
    <row r="69" spans="2:17" x14ac:dyDescent="0.25">
      <c r="B69" s="1907"/>
      <c r="C69" s="1905"/>
      <c r="D69" s="1905"/>
      <c r="E69" s="1905"/>
      <c r="F69" s="1905"/>
      <c r="G69" s="1905"/>
      <c r="H69" s="1905"/>
      <c r="I69" s="1905"/>
      <c r="J69" s="1905"/>
      <c r="K69" s="1905"/>
      <c r="L69" s="1905"/>
      <c r="M69" s="1905"/>
      <c r="N69" s="1905"/>
      <c r="O69" s="1905"/>
      <c r="P69" s="1905"/>
      <c r="Q69" s="1906"/>
    </row>
    <row r="70" spans="2:17" x14ac:dyDescent="0.25">
      <c r="B70" s="1907"/>
      <c r="C70" s="1905"/>
      <c r="D70" s="1905"/>
      <c r="E70" s="1905"/>
      <c r="F70" s="1905"/>
      <c r="G70" s="1905"/>
      <c r="H70" s="1905"/>
      <c r="I70" s="1905"/>
      <c r="J70" s="1905"/>
      <c r="K70" s="1905"/>
      <c r="L70" s="1905"/>
      <c r="M70" s="1905"/>
      <c r="N70" s="1905"/>
      <c r="O70" s="1905"/>
      <c r="P70" s="1905"/>
      <c r="Q70" s="1906"/>
    </row>
    <row r="71" spans="2:17" x14ac:dyDescent="0.25">
      <c r="B71" s="1907"/>
      <c r="C71" s="1905"/>
      <c r="D71" s="1905"/>
      <c r="E71" s="1905"/>
      <c r="F71" s="1905"/>
      <c r="G71" s="1905"/>
      <c r="H71" s="1905"/>
      <c r="I71" s="1905"/>
      <c r="J71" s="1905"/>
      <c r="K71" s="1905"/>
      <c r="L71" s="1905"/>
      <c r="M71" s="1905"/>
      <c r="N71" s="1905"/>
      <c r="O71" s="1905"/>
      <c r="P71" s="1905"/>
      <c r="Q71" s="1906"/>
    </row>
    <row r="72" spans="2:17" x14ac:dyDescent="0.25">
      <c r="B72" s="1907"/>
      <c r="C72" s="1905"/>
      <c r="D72" s="1905"/>
      <c r="E72" s="1905"/>
      <c r="F72" s="1905"/>
      <c r="G72" s="1905"/>
      <c r="H72" s="1905"/>
      <c r="I72" s="1905"/>
      <c r="J72" s="1905"/>
      <c r="K72" s="1905"/>
      <c r="L72" s="1905"/>
      <c r="M72" s="1905"/>
      <c r="N72" s="1905"/>
      <c r="O72" s="1905"/>
      <c r="P72" s="1905"/>
      <c r="Q72" s="1906"/>
    </row>
    <row r="73" spans="2:17" x14ac:dyDescent="0.25">
      <c r="B73" s="1907"/>
      <c r="C73" s="1905"/>
      <c r="D73" s="1905"/>
      <c r="E73" s="1905"/>
      <c r="F73" s="1905"/>
      <c r="G73" s="1905"/>
      <c r="H73" s="1905"/>
      <c r="I73" s="1905"/>
      <c r="J73" s="1905"/>
      <c r="K73" s="1905"/>
      <c r="L73" s="1905"/>
      <c r="M73" s="1905"/>
      <c r="N73" s="1905"/>
      <c r="O73" s="1905"/>
      <c r="P73" s="1905"/>
      <c r="Q73" s="1906"/>
    </row>
    <row r="74" spans="2:17" x14ac:dyDescent="0.25">
      <c r="B74" s="1907"/>
      <c r="C74" s="1905"/>
      <c r="D74" s="1905"/>
      <c r="E74" s="1905"/>
      <c r="F74" s="1905"/>
      <c r="G74" s="1905"/>
      <c r="H74" s="1905"/>
      <c r="I74" s="1905"/>
      <c r="J74" s="1905"/>
      <c r="K74" s="1905"/>
      <c r="L74" s="1905"/>
      <c r="M74" s="1905"/>
      <c r="N74" s="1905"/>
      <c r="O74" s="1905"/>
      <c r="P74" s="1905"/>
      <c r="Q74" s="1906"/>
    </row>
    <row r="75" spans="2:17" x14ac:dyDescent="0.25">
      <c r="B75" s="1907"/>
      <c r="C75" s="1905"/>
      <c r="D75" s="1905"/>
      <c r="E75" s="1905"/>
      <c r="F75" s="1905"/>
      <c r="G75" s="1905"/>
      <c r="H75" s="1905"/>
      <c r="I75" s="1905"/>
      <c r="J75" s="1905"/>
      <c r="K75" s="1905"/>
      <c r="L75" s="1905"/>
      <c r="M75" s="1905"/>
      <c r="N75" s="1905"/>
      <c r="O75" s="1905"/>
      <c r="P75" s="1905"/>
      <c r="Q75" s="1906"/>
    </row>
    <row r="76" spans="2:17" x14ac:dyDescent="0.25">
      <c r="B76" s="1907"/>
      <c r="C76" s="1905"/>
      <c r="D76" s="1905"/>
      <c r="E76" s="1905"/>
      <c r="F76" s="1905"/>
      <c r="G76" s="1905"/>
      <c r="H76" s="1905"/>
      <c r="I76" s="1905"/>
      <c r="J76" s="1905"/>
      <c r="K76" s="1905"/>
      <c r="L76" s="1905"/>
      <c r="M76" s="1905"/>
      <c r="N76" s="1905"/>
      <c r="O76" s="1905"/>
      <c r="P76" s="1905"/>
      <c r="Q76" s="1906"/>
    </row>
    <row r="77" spans="2:17" x14ac:dyDescent="0.25">
      <c r="B77" s="1907"/>
      <c r="C77" s="1905"/>
      <c r="D77" s="1905"/>
      <c r="E77" s="1905"/>
      <c r="F77" s="1905"/>
      <c r="G77" s="1905"/>
      <c r="H77" s="1905"/>
      <c r="I77" s="1905"/>
      <c r="J77" s="1905"/>
      <c r="K77" s="1905"/>
      <c r="L77" s="1905"/>
      <c r="M77" s="1905"/>
      <c r="N77" s="1905"/>
      <c r="O77" s="1905"/>
      <c r="P77" s="1905"/>
      <c r="Q77" s="1906"/>
    </row>
    <row r="78" spans="2:17" x14ac:dyDescent="0.25">
      <c r="B78" s="1907"/>
      <c r="C78" s="1905"/>
      <c r="D78" s="1905"/>
      <c r="E78" s="1905"/>
      <c r="F78" s="1905"/>
      <c r="G78" s="1905"/>
      <c r="H78" s="1905"/>
      <c r="I78" s="1905"/>
      <c r="J78" s="1905"/>
      <c r="K78" s="1905"/>
      <c r="L78" s="1905"/>
      <c r="M78" s="1905"/>
      <c r="N78" s="1905"/>
      <c r="O78" s="1905"/>
      <c r="P78" s="1905"/>
      <c r="Q78" s="1906"/>
    </row>
    <row r="79" spans="2:17" x14ac:dyDescent="0.25">
      <c r="B79" s="1907"/>
      <c r="C79" s="1905"/>
      <c r="D79" s="1905"/>
      <c r="E79" s="1905"/>
      <c r="F79" s="1905"/>
      <c r="G79" s="1905"/>
      <c r="H79" s="1905"/>
      <c r="I79" s="1905"/>
      <c r="J79" s="1905"/>
      <c r="K79" s="1905"/>
      <c r="L79" s="1905"/>
      <c r="M79" s="1905"/>
      <c r="N79" s="1905"/>
      <c r="O79" s="1905"/>
      <c r="P79" s="1905"/>
      <c r="Q79" s="1906"/>
    </row>
    <row r="80" spans="2:17" x14ac:dyDescent="0.25">
      <c r="B80" s="1907"/>
      <c r="C80" s="1905"/>
      <c r="D80" s="1905"/>
      <c r="E80" s="1905"/>
      <c r="F80" s="1905"/>
      <c r="G80" s="1905"/>
      <c r="H80" s="1905"/>
      <c r="I80" s="1905"/>
      <c r="J80" s="1905"/>
      <c r="K80" s="1905"/>
      <c r="L80" s="1905"/>
      <c r="M80" s="1905"/>
      <c r="N80" s="1905"/>
      <c r="O80" s="1905"/>
      <c r="P80" s="1905"/>
      <c r="Q80" s="1906"/>
    </row>
    <row r="81" spans="2:17" x14ac:dyDescent="0.25">
      <c r="B81" s="1907"/>
      <c r="C81" s="1905"/>
      <c r="D81" s="1905"/>
      <c r="E81" s="1905"/>
      <c r="F81" s="1905"/>
      <c r="G81" s="1905"/>
      <c r="H81" s="1905"/>
      <c r="I81" s="1905"/>
      <c r="J81" s="1905"/>
      <c r="K81" s="1905"/>
      <c r="L81" s="1905"/>
      <c r="M81" s="1905"/>
      <c r="N81" s="1905"/>
      <c r="O81" s="1905"/>
      <c r="P81" s="1905"/>
      <c r="Q81" s="1906"/>
    </row>
    <row r="82" spans="2:17" x14ac:dyDescent="0.25">
      <c r="B82" s="1907"/>
      <c r="C82" s="1905"/>
      <c r="D82" s="1905"/>
      <c r="E82" s="1905"/>
      <c r="F82" s="1905"/>
      <c r="G82" s="1905"/>
      <c r="H82" s="1905"/>
      <c r="I82" s="1905"/>
      <c r="J82" s="1905"/>
      <c r="K82" s="1905"/>
      <c r="L82" s="1905"/>
      <c r="M82" s="1905"/>
      <c r="N82" s="1905"/>
      <c r="O82" s="1905"/>
      <c r="P82" s="1905"/>
      <c r="Q82" s="1906"/>
    </row>
    <row r="83" spans="2:17" ht="15.75" thickBot="1" x14ac:dyDescent="0.3">
      <c r="B83" s="1908"/>
      <c r="C83" s="1909"/>
      <c r="D83" s="1909"/>
      <c r="E83" s="1909"/>
      <c r="F83" s="1909"/>
      <c r="G83" s="1909"/>
      <c r="H83" s="1909"/>
      <c r="I83" s="1909"/>
      <c r="J83" s="1909"/>
      <c r="K83" s="1909"/>
      <c r="L83" s="1909"/>
      <c r="M83" s="1909"/>
      <c r="N83" s="1909"/>
      <c r="O83" s="1909"/>
      <c r="P83" s="1909"/>
      <c r="Q83" s="1910"/>
    </row>
    <row r="84" spans="2:17" ht="15.75" thickTop="1" x14ac:dyDescent="0.25"/>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666A"/>
  </sheetPr>
  <dimension ref="A1:IT192"/>
  <sheetViews>
    <sheetView zoomScale="70" zoomScaleNormal="70" workbookViewId="0">
      <pane xSplit="1" ySplit="5" topLeftCell="J40" activePane="bottomRight" state="frozen"/>
      <selection pane="topRight" activeCell="B1" sqref="B1"/>
      <selection pane="bottomLeft" activeCell="A3" sqref="A3"/>
      <selection pane="bottomRight" activeCell="S45" sqref="S45:S48"/>
    </sheetView>
  </sheetViews>
  <sheetFormatPr baseColWidth="10" defaultColWidth="11.42578125" defaultRowHeight="15" x14ac:dyDescent="0.25"/>
  <cols>
    <col min="1" max="1" width="1.5703125" style="889" customWidth="1"/>
    <col min="2" max="2" width="13.5703125" style="916" customWidth="1"/>
    <col min="3" max="3" width="7.5703125" style="916" customWidth="1"/>
    <col min="4" max="4" width="14.42578125" style="894" customWidth="1"/>
    <col min="5" max="5" width="20.5703125" style="894" customWidth="1"/>
    <col min="6" max="6" width="9.42578125" style="916" customWidth="1"/>
    <col min="7" max="7" width="45.42578125" style="916" customWidth="1"/>
    <col min="8" max="8" width="47.42578125" style="894" customWidth="1"/>
    <col min="9" max="9" width="48.42578125" style="894" customWidth="1"/>
    <col min="10" max="10" width="3.5703125" style="894" customWidth="1"/>
    <col min="11" max="11" width="11.42578125" style="889"/>
    <col min="12" max="23" width="16.5703125" style="889" customWidth="1"/>
    <col min="24" max="16384" width="11.42578125" style="889"/>
  </cols>
  <sheetData>
    <row r="1" spans="1:254" ht="4.3499999999999996" customHeight="1" x14ac:dyDescent="0.25"/>
    <row r="2" spans="1:254" s="89" customFormat="1" ht="18.75" customHeight="1" x14ac:dyDescent="0.25">
      <c r="A2" s="535"/>
      <c r="B2" s="1927" t="s">
        <v>1816</v>
      </c>
      <c r="C2" s="1927"/>
      <c r="D2" s="1927"/>
      <c r="E2" s="1927"/>
      <c r="F2" s="1927"/>
      <c r="G2" s="1927"/>
      <c r="H2" s="1927"/>
      <c r="I2" s="1927"/>
      <c r="J2" s="1927"/>
      <c r="K2" s="1927"/>
      <c r="L2" s="1927"/>
      <c r="M2" s="1927"/>
      <c r="N2" s="1927"/>
      <c r="O2" s="1927"/>
      <c r="P2" s="1927"/>
      <c r="Q2" s="1927"/>
      <c r="R2" s="1927"/>
      <c r="S2" s="1927"/>
      <c r="T2" s="1927"/>
      <c r="U2" s="1927"/>
      <c r="V2" s="1927"/>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2"/>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25">
      <c r="A3" s="535"/>
      <c r="B3" s="1927"/>
      <c r="C3" s="1927"/>
      <c r="D3" s="1927"/>
      <c r="E3" s="1927"/>
      <c r="F3" s="1927"/>
      <c r="G3" s="1927"/>
      <c r="H3" s="1927"/>
      <c r="I3" s="1927"/>
      <c r="J3" s="1927"/>
      <c r="K3" s="1927"/>
      <c r="L3" s="1927"/>
      <c r="M3" s="1927"/>
      <c r="N3" s="1927"/>
      <c r="O3" s="1927"/>
      <c r="P3" s="1927"/>
      <c r="Q3" s="1927"/>
      <c r="R3" s="1927"/>
      <c r="S3" s="1927"/>
      <c r="T3" s="1927"/>
      <c r="U3" s="1927"/>
      <c r="V3" s="1927"/>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2"/>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
      <c r="B4" s="1928"/>
      <c r="C4" s="1928"/>
      <c r="D4" s="1928"/>
      <c r="E4" s="1928"/>
      <c r="F4" s="1928"/>
      <c r="G4" s="1928"/>
      <c r="H4" s="1928"/>
      <c r="I4" s="1928"/>
      <c r="J4" s="1854"/>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7" thickTop="1" thickBot="1" x14ac:dyDescent="0.3">
      <c r="B5" s="1348" t="s">
        <v>1173</v>
      </c>
      <c r="C5" s="1349" t="s">
        <v>174</v>
      </c>
      <c r="D5" s="1350" t="s">
        <v>1728</v>
      </c>
      <c r="E5" s="1350" t="s">
        <v>1817</v>
      </c>
      <c r="F5" s="1350" t="s">
        <v>27</v>
      </c>
      <c r="G5" s="1350" t="s">
        <v>1818</v>
      </c>
      <c r="H5" s="1350" t="s">
        <v>1819</v>
      </c>
      <c r="I5" s="1351" t="s">
        <v>1820</v>
      </c>
      <c r="J5" s="1874"/>
      <c r="K5" s="1929" t="s">
        <v>1821</v>
      </c>
      <c r="L5" s="1930"/>
      <c r="M5" s="1930"/>
      <c r="N5" s="1930"/>
      <c r="O5" s="1930"/>
      <c r="P5" s="1930"/>
      <c r="Q5" s="1930"/>
      <c r="R5" s="1930"/>
      <c r="S5" s="1930"/>
      <c r="T5" s="1930"/>
      <c r="U5" s="1930"/>
      <c r="V5" s="1931"/>
      <c r="W5" s="1932" t="s">
        <v>1822</v>
      </c>
      <c r="X5" s="1932"/>
      <c r="Y5" s="1932"/>
      <c r="Z5" s="1932"/>
      <c r="AA5" s="1932"/>
      <c r="AB5" s="1932"/>
    </row>
    <row r="6" spans="1:254" s="100" customFormat="1" ht="6" customHeight="1" thickTop="1" thickBot="1" x14ac:dyDescent="0.3">
      <c r="B6" s="1352"/>
      <c r="C6" s="1352"/>
      <c r="D6" s="1352"/>
      <c r="E6" s="1352"/>
      <c r="F6" s="1352"/>
      <c r="G6" s="1352"/>
      <c r="H6" s="1352"/>
      <c r="I6" s="1874"/>
      <c r="J6" s="1874"/>
      <c r="W6" s="1933"/>
      <c r="X6" s="1933"/>
      <c r="Y6" s="1933"/>
      <c r="Z6" s="1933"/>
      <c r="AA6" s="1933"/>
      <c r="AB6" s="1933"/>
    </row>
    <row r="7" spans="1:254" ht="83.45" customHeight="1" thickTop="1" thickBot="1" x14ac:dyDescent="0.3">
      <c r="B7" s="1934" t="s">
        <v>1280</v>
      </c>
      <c r="C7" s="1937">
        <v>1</v>
      </c>
      <c r="D7" s="1939" t="s">
        <v>1823</v>
      </c>
      <c r="E7" s="1856" t="s">
        <v>1824</v>
      </c>
      <c r="F7" s="1353" t="s">
        <v>1825</v>
      </c>
      <c r="G7" s="1354" t="s">
        <v>1826</v>
      </c>
      <c r="H7" s="1355" t="s">
        <v>1827</v>
      </c>
      <c r="I7" s="1356" t="s">
        <v>1828</v>
      </c>
      <c r="J7" s="1357"/>
      <c r="K7" s="1358" t="s">
        <v>1829</v>
      </c>
      <c r="L7" s="1359" t="s">
        <v>2134</v>
      </c>
      <c r="M7" s="1846">
        <v>55000</v>
      </c>
      <c r="N7" s="1359" t="s">
        <v>1830</v>
      </c>
      <c r="O7" s="1846">
        <v>6119</v>
      </c>
      <c r="P7" s="1359" t="s">
        <v>1831</v>
      </c>
      <c r="Q7" s="1846">
        <v>11969822</v>
      </c>
      <c r="R7" s="1359" t="s">
        <v>2135</v>
      </c>
      <c r="S7" s="1360">
        <f>IFERROR((M7*O7)/Q7,0)</f>
        <v>28.116124032587955</v>
      </c>
      <c r="W7" s="1941" t="s">
        <v>1832</v>
      </c>
      <c r="X7" s="1941" t="s">
        <v>1833</v>
      </c>
      <c r="Y7" s="1941" t="s">
        <v>1834</v>
      </c>
      <c r="Z7" s="1943" t="s">
        <v>1835</v>
      </c>
      <c r="AA7" s="1944"/>
      <c r="AB7" s="1945"/>
    </row>
    <row r="8" spans="1:254" ht="51" customHeight="1" thickBot="1" x14ac:dyDescent="0.3">
      <c r="B8" s="1935"/>
      <c r="C8" s="1938"/>
      <c r="D8" s="1940"/>
      <c r="E8" s="1857" t="s">
        <v>1836</v>
      </c>
      <c r="F8" s="1361" t="s">
        <v>1825</v>
      </c>
      <c r="G8" s="1362" t="s">
        <v>1826</v>
      </c>
      <c r="H8" s="1363" t="s">
        <v>1837</v>
      </c>
      <c r="I8" s="1364" t="s">
        <v>1838</v>
      </c>
      <c r="J8" s="1357"/>
      <c r="K8" s="1358" t="s">
        <v>1839</v>
      </c>
      <c r="L8" s="1359" t="s">
        <v>2136</v>
      </c>
      <c r="M8" s="1846">
        <v>4980</v>
      </c>
      <c r="N8" s="1359" t="s">
        <v>1840</v>
      </c>
      <c r="O8" s="1846">
        <v>6119</v>
      </c>
      <c r="P8" s="1359" t="s">
        <v>1831</v>
      </c>
      <c r="Q8" s="1846">
        <v>11969822</v>
      </c>
      <c r="R8" s="1359" t="s">
        <v>2137</v>
      </c>
      <c r="S8" s="1360">
        <f>IFERROR((M8*O8)/Q8,0)</f>
        <v>2.5457872305870546</v>
      </c>
      <c r="W8" s="1942"/>
      <c r="X8" s="1942"/>
      <c r="Y8" s="1942"/>
      <c r="Z8" s="1365" t="s">
        <v>1841</v>
      </c>
      <c r="AA8" s="1365" t="s">
        <v>1842</v>
      </c>
      <c r="AB8" s="1365" t="s">
        <v>1843</v>
      </c>
    </row>
    <row r="9" spans="1:254" ht="67.349999999999994" customHeight="1" x14ac:dyDescent="0.25">
      <c r="B9" s="1935"/>
      <c r="C9" s="1938"/>
      <c r="D9" s="1858" t="s">
        <v>1844</v>
      </c>
      <c r="E9" s="1858" t="s">
        <v>1845</v>
      </c>
      <c r="F9" s="1855"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2.1" customHeight="1" thickBot="1" x14ac:dyDescent="0.3">
      <c r="B10" s="1935"/>
      <c r="C10" s="1938"/>
      <c r="D10" s="1857" t="s">
        <v>1854</v>
      </c>
      <c r="E10" s="1857"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
      <c r="B11" s="1935"/>
      <c r="C11" s="1938"/>
      <c r="D11" s="1946" t="s">
        <v>1865</v>
      </c>
      <c r="E11" s="1946" t="s">
        <v>1866</v>
      </c>
      <c r="F11" s="1938" t="s">
        <v>1867</v>
      </c>
      <c r="G11" s="1947" t="s">
        <v>1868</v>
      </c>
      <c r="H11" s="1949" t="s">
        <v>1869</v>
      </c>
      <c r="I11" s="1378" t="s">
        <v>1870</v>
      </c>
      <c r="J11" s="1357"/>
      <c r="K11" s="1358" t="s">
        <v>1871</v>
      </c>
      <c r="L11" s="1359" t="s">
        <v>1872</v>
      </c>
      <c r="M11" s="1846">
        <v>3896</v>
      </c>
      <c r="N11" s="1359" t="s">
        <v>1873</v>
      </c>
      <c r="O11" s="1846">
        <v>3896</v>
      </c>
      <c r="P11" s="1359" t="s">
        <v>1874</v>
      </c>
      <c r="Q11" s="1379">
        <v>0.5</v>
      </c>
      <c r="R11" s="1359" t="s">
        <v>1875</v>
      </c>
      <c r="S11" s="1380">
        <v>5.0000000000000001E-3</v>
      </c>
      <c r="T11" s="1359" t="s">
        <v>1876</v>
      </c>
      <c r="U11" s="1360">
        <f>M11*O11*Q11*S11</f>
        <v>37947.040000000001</v>
      </c>
      <c r="W11" s="1370" t="s">
        <v>1877</v>
      </c>
      <c r="X11" s="1371" t="s">
        <v>1878</v>
      </c>
      <c r="Y11" s="1381" t="s">
        <v>1879</v>
      </c>
      <c r="Z11" s="938" t="s">
        <v>1862</v>
      </c>
      <c r="AA11" s="1377" t="s">
        <v>1880</v>
      </c>
      <c r="AB11" s="1374" t="s">
        <v>1881</v>
      </c>
    </row>
    <row r="12" spans="1:254" ht="82.35" customHeight="1" thickBot="1" x14ac:dyDescent="0.3">
      <c r="B12" s="1935"/>
      <c r="C12" s="1938"/>
      <c r="D12" s="1946"/>
      <c r="E12" s="1946"/>
      <c r="F12" s="1938"/>
      <c r="G12" s="1948"/>
      <c r="H12" s="1949"/>
      <c r="I12" s="1378" t="s">
        <v>1882</v>
      </c>
      <c r="J12" s="1357"/>
      <c r="K12" s="1358" t="s">
        <v>1883</v>
      </c>
      <c r="L12" s="1359" t="s">
        <v>1884</v>
      </c>
      <c r="M12" s="1846">
        <v>3896</v>
      </c>
      <c r="N12" s="1359" t="s">
        <v>1873</v>
      </c>
      <c r="O12" s="1846">
        <v>3896</v>
      </c>
      <c r="P12" s="1359" t="s">
        <v>1885</v>
      </c>
      <c r="Q12" s="1379">
        <v>100</v>
      </c>
      <c r="R12" s="1359" t="s">
        <v>1875</v>
      </c>
      <c r="S12" s="1380">
        <v>0.05</v>
      </c>
      <c r="T12" s="1359" t="s">
        <v>1886</v>
      </c>
      <c r="U12" s="1360">
        <f>M12*O12*Q12*S12</f>
        <v>75894080</v>
      </c>
      <c r="W12" s="1375" t="s">
        <v>1887</v>
      </c>
      <c r="X12" s="1382" t="s">
        <v>1888</v>
      </c>
      <c r="Y12" s="1373" t="s">
        <v>1889</v>
      </c>
      <c r="Z12" s="938" t="s">
        <v>1851</v>
      </c>
      <c r="AA12" s="1373" t="s">
        <v>1890</v>
      </c>
      <c r="AB12" s="1374" t="s">
        <v>1891</v>
      </c>
    </row>
    <row r="13" spans="1:254" ht="114" customHeight="1" thickBot="1" x14ac:dyDescent="0.3">
      <c r="B13" s="1936"/>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
      <c r="B14" s="1388"/>
      <c r="C14" s="1389"/>
      <c r="D14" s="1390"/>
      <c r="E14" s="1391"/>
      <c r="F14" s="1389"/>
      <c r="G14" s="1389"/>
      <c r="H14" s="1391"/>
      <c r="I14" s="1392"/>
      <c r="J14" s="1357"/>
    </row>
    <row r="15" spans="1:254" ht="73.349999999999994" customHeight="1" thickTop="1" thickBot="1" x14ac:dyDescent="0.3">
      <c r="B15" s="1959" t="s">
        <v>1901</v>
      </c>
      <c r="C15" s="1963">
        <v>1</v>
      </c>
      <c r="D15" s="1966" t="s">
        <v>1823</v>
      </c>
      <c r="E15" s="1971" t="s">
        <v>1902</v>
      </c>
      <c r="F15" s="1972" t="s">
        <v>1825</v>
      </c>
      <c r="G15" s="1971" t="s">
        <v>1826</v>
      </c>
      <c r="H15" s="1393" t="s">
        <v>2126</v>
      </c>
      <c r="I15" s="1883" t="s">
        <v>2130</v>
      </c>
      <c r="J15" s="1357"/>
      <c r="K15" s="1394" t="s">
        <v>2128</v>
      </c>
      <c r="L15" s="1395" t="s">
        <v>1904</v>
      </c>
      <c r="M15" s="1847">
        <v>0</v>
      </c>
      <c r="N15" s="1395" t="s">
        <v>1905</v>
      </c>
      <c r="O15" s="1847">
        <v>219</v>
      </c>
      <c r="P15" s="1395" t="s">
        <v>1906</v>
      </c>
      <c r="Q15" s="1847">
        <v>652.68700000000001</v>
      </c>
      <c r="R15" s="1395" t="s">
        <v>1907</v>
      </c>
      <c r="S15" s="1396">
        <f>IFERROR((M15*O15)/Q15,0)</f>
        <v>0</v>
      </c>
      <c r="W15" s="1370" t="s">
        <v>1908</v>
      </c>
      <c r="X15" s="1397" t="s">
        <v>1909</v>
      </c>
      <c r="Y15" s="1381" t="s">
        <v>1910</v>
      </c>
      <c r="Z15" s="938" t="s">
        <v>1851</v>
      </c>
      <c r="AA15" s="1373" t="s">
        <v>1911</v>
      </c>
      <c r="AB15" s="1374" t="s">
        <v>1912</v>
      </c>
    </row>
    <row r="16" spans="1:254" ht="73.349999999999994" customHeight="1" thickBot="1" x14ac:dyDescent="0.3">
      <c r="B16" s="1960"/>
      <c r="C16" s="1964"/>
      <c r="D16" s="1967"/>
      <c r="E16" s="1967"/>
      <c r="F16" s="1964"/>
      <c r="G16" s="1967"/>
      <c r="H16" s="1398" t="s">
        <v>2127</v>
      </c>
      <c r="I16" s="1884" t="s">
        <v>2131</v>
      </c>
      <c r="J16" s="1357"/>
      <c r="K16" s="1394" t="s">
        <v>2129</v>
      </c>
      <c r="L16" s="1395" t="s">
        <v>1904</v>
      </c>
      <c r="M16" s="1847">
        <v>0</v>
      </c>
      <c r="N16" s="1395" t="s">
        <v>2132</v>
      </c>
      <c r="O16" s="1894">
        <v>716</v>
      </c>
      <c r="P16" s="1395" t="s">
        <v>2133</v>
      </c>
      <c r="Q16" s="1847"/>
      <c r="R16" s="1395" t="s">
        <v>1907</v>
      </c>
      <c r="S16" s="1396">
        <f>IFERROR((M16*O17)/Q16,0)</f>
        <v>0</v>
      </c>
      <c r="W16" s="1882"/>
      <c r="X16" s="1397"/>
      <c r="Y16" s="1381"/>
      <c r="Z16" s="938"/>
      <c r="AA16" s="1373"/>
      <c r="AB16" s="1374"/>
    </row>
    <row r="17" spans="1:28" ht="55.35" customHeight="1" thickBot="1" x14ac:dyDescent="0.3">
      <c r="B17" s="1961"/>
      <c r="C17" s="1965"/>
      <c r="D17" s="1968"/>
      <c r="E17" s="1864" t="s">
        <v>1913</v>
      </c>
      <c r="F17" s="1863" t="s">
        <v>1825</v>
      </c>
      <c r="G17" s="1864" t="s">
        <v>1826</v>
      </c>
      <c r="H17" s="1398" t="s">
        <v>1903</v>
      </c>
      <c r="I17" s="1399" t="s">
        <v>1914</v>
      </c>
      <c r="J17" s="1357"/>
      <c r="K17" s="1394" t="s">
        <v>1915</v>
      </c>
      <c r="L17" s="1395" t="s">
        <v>1916</v>
      </c>
      <c r="M17" s="1847">
        <v>0</v>
      </c>
      <c r="N17" s="1395" t="s">
        <v>1905</v>
      </c>
      <c r="O17" s="1847">
        <v>219</v>
      </c>
      <c r="P17" s="1395" t="s">
        <v>1906</v>
      </c>
      <c r="Q17" s="1847">
        <v>652.68700000000001</v>
      </c>
      <c r="R17" s="1395" t="s">
        <v>1917</v>
      </c>
      <c r="S17" s="1396">
        <f>IFERROR((M17*#REF!)/Q17,0)</f>
        <v>0</v>
      </c>
      <c r="W17" s="1370" t="s">
        <v>1918</v>
      </c>
      <c r="X17" s="1371" t="s">
        <v>1919</v>
      </c>
      <c r="Y17" s="1381" t="s">
        <v>1920</v>
      </c>
      <c r="Z17" s="938" t="s">
        <v>1851</v>
      </c>
      <c r="AA17" s="1373" t="s">
        <v>1921</v>
      </c>
      <c r="AB17" s="1374" t="s">
        <v>1891</v>
      </c>
    </row>
    <row r="18" spans="1:28" ht="73.349999999999994" customHeight="1" x14ac:dyDescent="0.25">
      <c r="B18" s="1961"/>
      <c r="C18" s="1965"/>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35" customHeight="1" thickBot="1" x14ac:dyDescent="0.3">
      <c r="B19" s="1961"/>
      <c r="C19" s="1965"/>
      <c r="D19" s="1864" t="s">
        <v>1854</v>
      </c>
      <c r="E19" s="1864" t="s">
        <v>1928</v>
      </c>
      <c r="F19" s="1863" t="s">
        <v>1856</v>
      </c>
      <c r="G19" s="1864" t="s">
        <v>1857</v>
      </c>
      <c r="H19" s="1398" t="s">
        <v>1858</v>
      </c>
      <c r="I19" s="1399" t="s">
        <v>540</v>
      </c>
      <c r="J19" s="1404"/>
      <c r="AB19" s="1408"/>
    </row>
    <row r="20" spans="1:28" ht="101.45" customHeight="1" thickBot="1" x14ac:dyDescent="0.3">
      <c r="B20" s="1961"/>
      <c r="C20" s="1965"/>
      <c r="D20" s="1950" t="s">
        <v>1865</v>
      </c>
      <c r="E20" s="1950" t="s">
        <v>1929</v>
      </c>
      <c r="F20" s="1969" t="s">
        <v>1867</v>
      </c>
      <c r="G20" s="1950" t="s">
        <v>1868</v>
      </c>
      <c r="H20" s="1950" t="s">
        <v>1930</v>
      </c>
      <c r="I20" s="1403" t="s">
        <v>1931</v>
      </c>
      <c r="J20" s="1404"/>
      <c r="K20" s="1394" t="s">
        <v>1932</v>
      </c>
      <c r="L20" s="1395" t="s">
        <v>1933</v>
      </c>
      <c r="M20" s="1847">
        <v>716</v>
      </c>
      <c r="N20" s="1395" t="s">
        <v>1934</v>
      </c>
      <c r="O20" s="1847">
        <v>716</v>
      </c>
      <c r="P20" s="1395" t="s">
        <v>1935</v>
      </c>
      <c r="Q20" s="1409">
        <v>2000</v>
      </c>
      <c r="R20" s="1395" t="s">
        <v>1875</v>
      </c>
      <c r="S20" s="1410">
        <v>0.3</v>
      </c>
      <c r="T20" s="1395" t="s">
        <v>1876</v>
      </c>
      <c r="U20" s="1396">
        <f>M20*O20*Q20*S20</f>
        <v>307593600</v>
      </c>
      <c r="AB20" s="1408"/>
    </row>
    <row r="21" spans="1:28" ht="97.35" customHeight="1" thickBot="1" x14ac:dyDescent="0.3">
      <c r="B21" s="1961"/>
      <c r="C21" s="1965"/>
      <c r="D21" s="1951"/>
      <c r="E21" s="1951"/>
      <c r="F21" s="1970"/>
      <c r="G21" s="1951"/>
      <c r="H21" s="1951"/>
      <c r="I21" s="1403" t="s">
        <v>1936</v>
      </c>
      <c r="J21" s="1357"/>
      <c r="K21" s="1394" t="s">
        <v>1937</v>
      </c>
      <c r="L21" s="1395" t="s">
        <v>1938</v>
      </c>
      <c r="M21" s="1847">
        <v>716</v>
      </c>
      <c r="N21" s="1395" t="s">
        <v>1934</v>
      </c>
      <c r="O21" s="1847">
        <v>716</v>
      </c>
      <c r="P21" s="1395" t="s">
        <v>1885</v>
      </c>
      <c r="Q21" s="1409">
        <v>100</v>
      </c>
      <c r="R21" s="1395" t="s">
        <v>1875</v>
      </c>
      <c r="S21" s="1410">
        <v>0.05</v>
      </c>
      <c r="T21" s="1395" t="s">
        <v>1886</v>
      </c>
      <c r="U21" s="1396">
        <f>M21*O21*Q21*S21</f>
        <v>2563280</v>
      </c>
      <c r="AB21" s="1408"/>
    </row>
    <row r="22" spans="1:28" ht="120" customHeight="1" thickBot="1" x14ac:dyDescent="0.3">
      <c r="B22" s="1962"/>
      <c r="C22" s="1411">
        <v>2</v>
      </c>
      <c r="D22" s="1412" t="s">
        <v>1892</v>
      </c>
      <c r="E22" s="1413" t="s">
        <v>1939</v>
      </c>
      <c r="F22" s="1411" t="s">
        <v>1894</v>
      </c>
      <c r="G22" s="1412" t="s">
        <v>1895</v>
      </c>
      <c r="H22" s="1414" t="s">
        <v>1896</v>
      </c>
      <c r="I22" s="1415" t="s">
        <v>540</v>
      </c>
      <c r="J22" s="1357"/>
      <c r="AB22" s="1408"/>
    </row>
    <row r="23" spans="1:28" s="100" customFormat="1" ht="8.1" customHeight="1" thickTop="1" thickBot="1" x14ac:dyDescent="0.3">
      <c r="B23" s="1352"/>
      <c r="C23" s="1389"/>
      <c r="D23" s="1390"/>
      <c r="E23" s="1391"/>
      <c r="F23" s="1389"/>
      <c r="G23" s="1389"/>
      <c r="H23" s="1391"/>
      <c r="I23" s="1392"/>
      <c r="J23" s="1357"/>
      <c r="AB23" s="844"/>
    </row>
    <row r="24" spans="1:28" ht="59.1" customHeight="1" thickTop="1" x14ac:dyDescent="0.25">
      <c r="B24" s="1952" t="s">
        <v>1295</v>
      </c>
      <c r="C24" s="1955">
        <v>1</v>
      </c>
      <c r="D24" s="1861" t="s">
        <v>1844</v>
      </c>
      <c r="E24" s="1861" t="s">
        <v>1940</v>
      </c>
      <c r="F24" s="1859" t="s">
        <v>252</v>
      </c>
      <c r="G24" s="1957" t="s">
        <v>1941</v>
      </c>
      <c r="H24" s="1957" t="s">
        <v>1942</v>
      </c>
      <c r="I24" s="1976" t="s">
        <v>540</v>
      </c>
      <c r="J24" s="1404"/>
      <c r="AB24" s="1408"/>
    </row>
    <row r="25" spans="1:28" x14ac:dyDescent="0.25">
      <c r="B25" s="1953"/>
      <c r="C25" s="1956"/>
      <c r="D25" s="1958" t="s">
        <v>1854</v>
      </c>
      <c r="E25" s="1958" t="s">
        <v>1943</v>
      </c>
      <c r="F25" s="1958" t="s">
        <v>2113</v>
      </c>
      <c r="G25" s="1958"/>
      <c r="H25" s="1958"/>
      <c r="I25" s="1977"/>
      <c r="J25" s="1404"/>
    </row>
    <row r="26" spans="1:28" x14ac:dyDescent="0.25">
      <c r="B26" s="1953"/>
      <c r="C26" s="1956"/>
      <c r="D26" s="1958"/>
      <c r="E26" s="1958"/>
      <c r="F26" s="1958"/>
      <c r="G26" s="1958"/>
      <c r="H26" s="1958"/>
      <c r="I26" s="1977"/>
      <c r="J26" s="1357"/>
    </row>
    <row r="27" spans="1:28" ht="15.75" thickBot="1" x14ac:dyDescent="0.3">
      <c r="B27" s="1953"/>
      <c r="C27" s="1956"/>
      <c r="D27" s="1958"/>
      <c r="E27" s="1958"/>
      <c r="F27" s="1958"/>
      <c r="G27" s="1958"/>
      <c r="H27" s="1958"/>
      <c r="I27" s="1977"/>
      <c r="J27" s="1357"/>
    </row>
    <row r="28" spans="1:28" ht="65.45" customHeight="1" thickBot="1" x14ac:dyDescent="0.3">
      <c r="B28" s="1953"/>
      <c r="C28" s="1956"/>
      <c r="D28" s="1978" t="s">
        <v>1944</v>
      </c>
      <c r="E28" s="1978" t="s">
        <v>1945</v>
      </c>
      <c r="F28" s="1978" t="s">
        <v>2114</v>
      </c>
      <c r="G28" s="1978" t="s">
        <v>1868</v>
      </c>
      <c r="H28" s="1978" t="s">
        <v>1946</v>
      </c>
      <c r="I28" s="1416" t="s">
        <v>1947</v>
      </c>
      <c r="J28" s="1357"/>
      <c r="K28" s="1417" t="s">
        <v>1948</v>
      </c>
      <c r="L28" s="1418" t="s">
        <v>1949</v>
      </c>
      <c r="M28" s="1848">
        <v>13.5</v>
      </c>
      <c r="N28" s="1418" t="s">
        <v>1873</v>
      </c>
      <c r="O28" s="1848">
        <v>3896</v>
      </c>
      <c r="P28" s="1418" t="s">
        <v>2119</v>
      </c>
      <c r="Q28" s="1849"/>
      <c r="R28" s="1418" t="s">
        <v>1875</v>
      </c>
      <c r="S28" s="1419">
        <v>0.2</v>
      </c>
      <c r="T28" s="1418" t="s">
        <v>1876</v>
      </c>
      <c r="U28" s="1420">
        <f>M28*O28*Q28*S28</f>
        <v>0</v>
      </c>
    </row>
    <row r="29" spans="1:28" ht="53.1" customHeight="1" thickBot="1" x14ac:dyDescent="0.3">
      <c r="B29" s="1953"/>
      <c r="C29" s="1956"/>
      <c r="D29" s="1978"/>
      <c r="E29" s="1978"/>
      <c r="F29" s="1978"/>
      <c r="G29" s="1978"/>
      <c r="H29" s="1978"/>
      <c r="I29" s="1416" t="s">
        <v>1950</v>
      </c>
      <c r="J29" s="1357"/>
      <c r="K29" s="1421" t="s">
        <v>2115</v>
      </c>
      <c r="L29" s="1422" t="s">
        <v>1949</v>
      </c>
      <c r="M29" s="1848">
        <v>13.5</v>
      </c>
      <c r="N29" s="1422" t="s">
        <v>1873</v>
      </c>
      <c r="O29" s="1848">
        <v>3896</v>
      </c>
      <c r="P29" s="1423" t="s">
        <v>2117</v>
      </c>
      <c r="Q29" s="1850">
        <v>2</v>
      </c>
      <c r="R29" s="1418" t="s">
        <v>2120</v>
      </c>
      <c r="S29" s="1424">
        <f>M29*O29*Q29</f>
        <v>105192</v>
      </c>
      <c r="T29" s="1369"/>
    </row>
    <row r="30" spans="1:28" ht="115.35" customHeight="1" thickBot="1" x14ac:dyDescent="0.3">
      <c r="B30" s="1953"/>
      <c r="C30" s="1860">
        <v>2</v>
      </c>
      <c r="D30" s="1862" t="s">
        <v>1892</v>
      </c>
      <c r="E30" s="1862" t="s">
        <v>1939</v>
      </c>
      <c r="F30" s="1860" t="s">
        <v>1894</v>
      </c>
      <c r="G30" s="1862" t="s">
        <v>1951</v>
      </c>
      <c r="H30" s="1862" t="s">
        <v>540</v>
      </c>
      <c r="I30" s="1425" t="s">
        <v>540</v>
      </c>
      <c r="J30" s="1357"/>
      <c r="K30" s="1421" t="s">
        <v>2116</v>
      </c>
      <c r="L30" s="1422" t="s">
        <v>1949</v>
      </c>
      <c r="M30" s="1848">
        <v>13.5</v>
      </c>
      <c r="N30" s="1422" t="s">
        <v>1873</v>
      </c>
      <c r="O30" s="1848">
        <v>3896</v>
      </c>
      <c r="P30" s="1423" t="s">
        <v>2118</v>
      </c>
      <c r="Q30" s="1850"/>
      <c r="R30" s="1418" t="s">
        <v>2121</v>
      </c>
      <c r="S30" s="1424">
        <f>M30*O30*Q30</f>
        <v>0</v>
      </c>
    </row>
    <row r="31" spans="1:28" ht="63" customHeight="1" thickBot="1" x14ac:dyDescent="0.3">
      <c r="B31" s="1954"/>
      <c r="C31" s="1426">
        <v>3</v>
      </c>
      <c r="D31" s="1427" t="s">
        <v>1952</v>
      </c>
      <c r="E31" s="1428" t="s">
        <v>1953</v>
      </c>
      <c r="F31" s="1429" t="s">
        <v>1954</v>
      </c>
      <c r="G31" s="1427" t="s">
        <v>1955</v>
      </c>
      <c r="H31" s="1430" t="s">
        <v>1956</v>
      </c>
      <c r="I31" s="1431" t="s">
        <v>540</v>
      </c>
      <c r="J31" s="1357"/>
      <c r="AB31" s="1408"/>
    </row>
    <row r="32" spans="1:28" ht="7.35" customHeight="1" thickTop="1" thickBot="1" x14ac:dyDescent="0.3">
      <c r="A32" s="100"/>
      <c r="B32" s="1352"/>
      <c r="C32" s="1389"/>
      <c r="D32" s="1390"/>
      <c r="E32" s="1390"/>
      <c r="F32" s="1389"/>
      <c r="G32" s="1389"/>
      <c r="H32" s="1391"/>
      <c r="I32" s="1432"/>
      <c r="J32" s="1357"/>
    </row>
    <row r="33" spans="2:21" ht="60.6" customHeight="1" thickTop="1" thickBot="1" x14ac:dyDescent="0.3">
      <c r="B33" s="2013" t="s">
        <v>1181</v>
      </c>
      <c r="C33" s="2019">
        <v>1</v>
      </c>
      <c r="D33" s="2017" t="s">
        <v>1823</v>
      </c>
      <c r="E33" s="1870" t="s">
        <v>1957</v>
      </c>
      <c r="F33" s="1869" t="s">
        <v>1825</v>
      </c>
      <c r="G33" s="1870" t="s">
        <v>2112</v>
      </c>
      <c r="H33" s="1433" t="s">
        <v>1903</v>
      </c>
      <c r="I33" s="1434" t="s">
        <v>1958</v>
      </c>
      <c r="J33" s="1357"/>
      <c r="K33" s="1435" t="s">
        <v>1959</v>
      </c>
      <c r="L33" s="1436" t="s">
        <v>1960</v>
      </c>
      <c r="M33" s="1851">
        <v>1.4641006038889999E-4</v>
      </c>
      <c r="N33" s="1436" t="s">
        <v>1961</v>
      </c>
      <c r="O33" s="1851">
        <v>23</v>
      </c>
      <c r="P33" s="1436" t="s">
        <v>1962</v>
      </c>
      <c r="Q33" s="1851">
        <v>182.143</v>
      </c>
      <c r="R33" s="1436" t="s">
        <v>1963</v>
      </c>
      <c r="S33" s="1437">
        <f>IFERROR((M33*O33)/Q33,0)</f>
        <v>1.8487844105701014E-5</v>
      </c>
    </row>
    <row r="34" spans="2:21" ht="60" customHeight="1" thickBot="1" x14ac:dyDescent="0.3">
      <c r="B34" s="2014"/>
      <c r="C34" s="2020"/>
      <c r="D34" s="2018"/>
      <c r="E34" s="1871" t="s">
        <v>1964</v>
      </c>
      <c r="F34" s="1865" t="s">
        <v>1825</v>
      </c>
      <c r="G34" s="1871" t="s">
        <v>2112</v>
      </c>
      <c r="H34" s="1438" t="s">
        <v>1903</v>
      </c>
      <c r="I34" s="1439" t="s">
        <v>1965</v>
      </c>
      <c r="J34" s="1357"/>
      <c r="K34" s="1435" t="s">
        <v>1966</v>
      </c>
      <c r="L34" s="1436" t="s">
        <v>1967</v>
      </c>
      <c r="M34" s="1851">
        <v>1.2103852369190001E-3</v>
      </c>
      <c r="N34" s="1436" t="s">
        <v>1961</v>
      </c>
      <c r="O34" s="1851">
        <v>23</v>
      </c>
      <c r="P34" s="1436" t="s">
        <v>1962</v>
      </c>
      <c r="Q34" s="1851">
        <v>182.143</v>
      </c>
      <c r="R34" s="1436" t="s">
        <v>1968</v>
      </c>
      <c r="S34" s="1437">
        <f>IFERROR((M34*O34)/Q34,0)</f>
        <v>1.5284068259080504E-4</v>
      </c>
    </row>
    <row r="35" spans="2:21" ht="75.75" thickBot="1" x14ac:dyDescent="0.3">
      <c r="B35" s="2014"/>
      <c r="C35" s="2020"/>
      <c r="D35" s="1440" t="s">
        <v>1844</v>
      </c>
      <c r="E35" s="1440" t="s">
        <v>1969</v>
      </c>
      <c r="F35" s="1441" t="s">
        <v>252</v>
      </c>
      <c r="G35" s="1442" t="s">
        <v>2112</v>
      </c>
      <c r="H35" s="1443" t="s">
        <v>1903</v>
      </c>
      <c r="I35" s="1444" t="s">
        <v>1970</v>
      </c>
      <c r="J35" s="1404"/>
      <c r="K35" s="1435" t="s">
        <v>1971</v>
      </c>
      <c r="L35" s="1436" t="s">
        <v>1972</v>
      </c>
      <c r="M35" s="1851">
        <v>4.9022589593089997E-6</v>
      </c>
      <c r="N35" s="1436" t="s">
        <v>1961</v>
      </c>
      <c r="O35" s="1851">
        <v>23</v>
      </c>
      <c r="P35" s="1436" t="s">
        <v>1962</v>
      </c>
      <c r="Q35" s="1851">
        <v>182.143</v>
      </c>
      <c r="R35" s="1436" t="s">
        <v>1973</v>
      </c>
      <c r="S35" s="1437">
        <f>IFERROR((M35*O35)/Q35,0)</f>
        <v>6.1902986150500976E-7</v>
      </c>
    </row>
    <row r="36" spans="2:21" ht="71.099999999999994" customHeight="1" thickBot="1" x14ac:dyDescent="0.3">
      <c r="B36" s="2014"/>
      <c r="C36" s="2020"/>
      <c r="D36" s="2018" t="s">
        <v>1854</v>
      </c>
      <c r="E36" s="2018" t="s">
        <v>1974</v>
      </c>
      <c r="F36" s="1973" t="s">
        <v>1856</v>
      </c>
      <c r="G36" s="1974" t="s">
        <v>2112</v>
      </c>
      <c r="H36" s="1974" t="s">
        <v>1975</v>
      </c>
      <c r="I36" s="1979" t="s">
        <v>1976</v>
      </c>
      <c r="J36" s="1404"/>
      <c r="K36" s="1435" t="s">
        <v>1977</v>
      </c>
      <c r="L36" s="1436" t="s">
        <v>1978</v>
      </c>
      <c r="M36" s="1851">
        <v>1.11700520694E-3</v>
      </c>
      <c r="N36" s="1436" t="s">
        <v>1961</v>
      </c>
      <c r="O36" s="1851">
        <v>23</v>
      </c>
      <c r="P36" s="1436" t="s">
        <v>1962</v>
      </c>
      <c r="Q36" s="1851">
        <v>182.143</v>
      </c>
      <c r="R36" s="1436" t="s">
        <v>1979</v>
      </c>
      <c r="S36" s="1437">
        <f>IFERROR((M36*O36)/Q36,0)</f>
        <v>1.4104917432797309E-4</v>
      </c>
    </row>
    <row r="37" spans="2:21" ht="62.45" customHeight="1" thickBot="1" x14ac:dyDescent="0.3">
      <c r="B37" s="2014"/>
      <c r="C37" s="2020"/>
      <c r="D37" s="2018"/>
      <c r="E37" s="2018"/>
      <c r="F37" s="1973"/>
      <c r="G37" s="1975"/>
      <c r="H37" s="1975"/>
      <c r="I37" s="1980"/>
      <c r="J37" s="1357"/>
    </row>
    <row r="38" spans="2:21" ht="80.45" customHeight="1" thickBot="1" x14ac:dyDescent="0.3">
      <c r="B38" s="2014"/>
      <c r="C38" s="2020"/>
      <c r="D38" s="1442" t="s">
        <v>1865</v>
      </c>
      <c r="E38" s="1442" t="s">
        <v>1980</v>
      </c>
      <c r="F38" s="1445" t="s">
        <v>1867</v>
      </c>
      <c r="G38" s="1442" t="s">
        <v>1868</v>
      </c>
      <c r="H38" s="1442" t="s">
        <v>1981</v>
      </c>
      <c r="I38" s="1446" t="s">
        <v>1982</v>
      </c>
      <c r="J38" s="1357"/>
      <c r="K38" s="1435" t="s">
        <v>1983</v>
      </c>
      <c r="L38" s="1436" t="s">
        <v>1984</v>
      </c>
      <c r="M38" s="1851">
        <v>3</v>
      </c>
      <c r="N38" s="1436" t="s">
        <v>1985</v>
      </c>
      <c r="O38" s="1851">
        <v>3</v>
      </c>
      <c r="P38" s="1436" t="s">
        <v>1935</v>
      </c>
      <c r="Q38" s="1447">
        <v>10000</v>
      </c>
      <c r="R38" s="1436" t="s">
        <v>1875</v>
      </c>
      <c r="S38" s="1448">
        <v>0.25</v>
      </c>
      <c r="T38" s="1436" t="s">
        <v>1876</v>
      </c>
      <c r="U38" s="1437">
        <f>M38*O38*Q38*S38</f>
        <v>22500</v>
      </c>
    </row>
    <row r="39" spans="2:21" ht="25.5" x14ac:dyDescent="0.25">
      <c r="B39" s="2014"/>
      <c r="C39" s="2020"/>
      <c r="D39" s="1871" t="s">
        <v>250</v>
      </c>
      <c r="E39" s="1871" t="s">
        <v>1986</v>
      </c>
      <c r="F39" s="1865" t="s">
        <v>1867</v>
      </c>
      <c r="G39" s="1865" t="s">
        <v>1987</v>
      </c>
      <c r="H39" s="1449" t="s">
        <v>1987</v>
      </c>
      <c r="I39" s="1439" t="s">
        <v>1986</v>
      </c>
      <c r="J39" s="1357"/>
      <c r="K39" s="1875"/>
      <c r="L39" s="1369"/>
      <c r="M39" s="1000"/>
      <c r="N39" s="1369"/>
      <c r="O39" s="1000"/>
      <c r="P39" s="1369"/>
      <c r="Q39" s="1000"/>
      <c r="R39" s="1369"/>
      <c r="S39" s="103"/>
    </row>
    <row r="40" spans="2:21" ht="82.5" customHeight="1" x14ac:dyDescent="0.25">
      <c r="B40" s="2014"/>
      <c r="C40" s="2020"/>
      <c r="D40" s="1440" t="s">
        <v>249</v>
      </c>
      <c r="E40" s="1440" t="s">
        <v>1988</v>
      </c>
      <c r="F40" s="1440" t="s">
        <v>2122</v>
      </c>
      <c r="G40" s="1442" t="s">
        <v>1868</v>
      </c>
      <c r="H40" s="1442" t="s">
        <v>1981</v>
      </c>
      <c r="I40" s="1446" t="s">
        <v>2123</v>
      </c>
      <c r="J40" s="1357"/>
    </row>
    <row r="41" spans="2:21" ht="25.5" x14ac:dyDescent="0.25">
      <c r="B41" s="2015"/>
      <c r="C41" s="2020"/>
      <c r="D41" s="1442" t="s">
        <v>171</v>
      </c>
      <c r="E41" s="1442" t="s">
        <v>2142</v>
      </c>
      <c r="F41" s="1442" t="s">
        <v>49</v>
      </c>
      <c r="G41" s="1442" t="s">
        <v>2144</v>
      </c>
      <c r="H41" s="1442" t="s">
        <v>540</v>
      </c>
      <c r="I41" s="1887" t="s">
        <v>540</v>
      </c>
      <c r="J41" s="1357"/>
    </row>
    <row r="42" spans="2:21" ht="38.25" x14ac:dyDescent="0.25">
      <c r="B42" s="2015"/>
      <c r="C42" s="2021"/>
      <c r="D42" s="1442" t="s">
        <v>2139</v>
      </c>
      <c r="E42" s="1442" t="s">
        <v>2143</v>
      </c>
      <c r="F42" s="1442" t="s">
        <v>49</v>
      </c>
      <c r="G42" s="1442" t="s">
        <v>2144</v>
      </c>
      <c r="H42" s="1442" t="s">
        <v>540</v>
      </c>
      <c r="I42" s="1887" t="s">
        <v>540</v>
      </c>
      <c r="J42" s="1357"/>
    </row>
    <row r="43" spans="2:21" ht="111" customHeight="1" thickBot="1" x14ac:dyDescent="0.3">
      <c r="B43" s="2016"/>
      <c r="C43" s="1450">
        <v>2</v>
      </c>
      <c r="D43" s="1451" t="s">
        <v>1892</v>
      </c>
      <c r="E43" s="1452" t="s">
        <v>1939</v>
      </c>
      <c r="F43" s="1450" t="s">
        <v>1894</v>
      </c>
      <c r="G43" s="1450" t="s">
        <v>1895</v>
      </c>
      <c r="H43" s="1452" t="s">
        <v>1896</v>
      </c>
      <c r="I43" s="1453" t="s">
        <v>540</v>
      </c>
      <c r="J43" s="1357"/>
    </row>
    <row r="44" spans="2:21" s="100" customFormat="1" ht="9" customHeight="1" thickTop="1" thickBot="1" x14ac:dyDescent="0.3">
      <c r="B44" s="1352"/>
      <c r="C44" s="1389"/>
      <c r="D44" s="1390"/>
      <c r="E44" s="1391"/>
      <c r="F44" s="1389"/>
      <c r="G44" s="1389"/>
      <c r="H44" s="1391"/>
      <c r="I44" s="1390"/>
      <c r="J44" s="1357"/>
    </row>
    <row r="45" spans="2:21" ht="69.599999999999994" customHeight="1" thickTop="1" thickBot="1" x14ac:dyDescent="0.3">
      <c r="B45" s="1981" t="s">
        <v>1184</v>
      </c>
      <c r="C45" s="1985">
        <v>1</v>
      </c>
      <c r="D45" s="1454" t="s">
        <v>1823</v>
      </c>
      <c r="E45" s="1454" t="s">
        <v>1989</v>
      </c>
      <c r="F45" s="1866" t="s">
        <v>1825</v>
      </c>
      <c r="G45" s="1454" t="s">
        <v>1990</v>
      </c>
      <c r="H45" s="1455" t="s">
        <v>1903</v>
      </c>
      <c r="I45" s="1456" t="s">
        <v>1991</v>
      </c>
      <c r="J45" s="1357"/>
      <c r="K45" s="1457" t="s">
        <v>1992</v>
      </c>
      <c r="L45" s="1458" t="s">
        <v>1993</v>
      </c>
      <c r="M45" s="1852">
        <v>0</v>
      </c>
      <c r="N45" s="1458" t="s">
        <v>1994</v>
      </c>
      <c r="O45" s="1852">
        <v>29</v>
      </c>
      <c r="P45" s="1458" t="s">
        <v>1995</v>
      </c>
      <c r="Q45" s="1852">
        <v>126.01300000000001</v>
      </c>
      <c r="R45" s="1458" t="s">
        <v>1996</v>
      </c>
      <c r="S45" s="1459">
        <f>IFERROR((M45*O45)/Q45,0)</f>
        <v>0</v>
      </c>
    </row>
    <row r="46" spans="2:21" ht="77.25" thickBot="1" x14ac:dyDescent="0.3">
      <c r="B46" s="1982"/>
      <c r="C46" s="1986"/>
      <c r="D46" s="1460" t="s">
        <v>1844</v>
      </c>
      <c r="E46" s="1460" t="s">
        <v>1997</v>
      </c>
      <c r="F46" s="1461" t="s">
        <v>252</v>
      </c>
      <c r="G46" s="1460" t="s">
        <v>1990</v>
      </c>
      <c r="H46" s="1462" t="s">
        <v>1903</v>
      </c>
      <c r="I46" s="1463" t="s">
        <v>1998</v>
      </c>
      <c r="J46" s="1404"/>
      <c r="K46" s="1457" t="s">
        <v>1999</v>
      </c>
      <c r="L46" s="1458" t="s">
        <v>2000</v>
      </c>
      <c r="M46" s="1852">
        <v>3.421665958213E-2</v>
      </c>
      <c r="N46" s="1458" t="s">
        <v>1994</v>
      </c>
      <c r="O46" s="1852">
        <v>0.89429999999999998</v>
      </c>
      <c r="P46" s="1458" t="s">
        <v>1995</v>
      </c>
      <c r="Q46" s="1852">
        <v>126.01300000000001</v>
      </c>
      <c r="R46" s="1458" t="s">
        <v>2001</v>
      </c>
      <c r="S46" s="1459">
        <f>IFERROR((M46*O46)/Q46,0)</f>
        <v>2.4283176072547165E-4</v>
      </c>
    </row>
    <row r="47" spans="2:21" ht="89.1" customHeight="1" thickBot="1" x14ac:dyDescent="0.3">
      <c r="B47" s="1982"/>
      <c r="C47" s="1986"/>
      <c r="D47" s="1464" t="s">
        <v>1854</v>
      </c>
      <c r="E47" s="1464" t="s">
        <v>2002</v>
      </c>
      <c r="F47" s="1867" t="s">
        <v>1856</v>
      </c>
      <c r="G47" s="1464" t="s">
        <v>1990</v>
      </c>
      <c r="H47" s="1465" t="s">
        <v>1903</v>
      </c>
      <c r="I47" s="1466" t="s">
        <v>2003</v>
      </c>
      <c r="J47" s="1357"/>
      <c r="K47" s="1457" t="s">
        <v>2004</v>
      </c>
      <c r="L47" s="1458" t="s">
        <v>2005</v>
      </c>
      <c r="M47" s="1892">
        <v>1.9745209697250001E-6</v>
      </c>
      <c r="N47" s="1458" t="s">
        <v>1994</v>
      </c>
      <c r="O47" s="1852">
        <v>29</v>
      </c>
      <c r="P47" s="1458" t="s">
        <v>1995</v>
      </c>
      <c r="Q47" s="1852">
        <v>126.01300000000001</v>
      </c>
      <c r="R47" s="1458" t="s">
        <v>2006</v>
      </c>
      <c r="S47" s="1459">
        <f>IFERROR((M47*O47)/Q47,0)</f>
        <v>4.5440635586824378E-7</v>
      </c>
    </row>
    <row r="48" spans="2:21" ht="77.25" thickBot="1" x14ac:dyDescent="0.3">
      <c r="B48" s="1982"/>
      <c r="C48" s="1986"/>
      <c r="D48" s="1460" t="s">
        <v>1865</v>
      </c>
      <c r="E48" s="1460" t="s">
        <v>2007</v>
      </c>
      <c r="F48" s="1461" t="s">
        <v>1867</v>
      </c>
      <c r="G48" s="1460" t="s">
        <v>1868</v>
      </c>
      <c r="H48" s="1462" t="s">
        <v>2008</v>
      </c>
      <c r="I48" s="1463" t="s">
        <v>2009</v>
      </c>
      <c r="J48" s="1357"/>
      <c r="K48" s="1457" t="s">
        <v>2010</v>
      </c>
      <c r="L48" s="1458" t="s">
        <v>2011</v>
      </c>
      <c r="M48" s="1893">
        <v>2.739384643374E-3</v>
      </c>
      <c r="N48" s="1458" t="s">
        <v>1994</v>
      </c>
      <c r="O48" s="1852">
        <v>29</v>
      </c>
      <c r="P48" s="1458" t="s">
        <v>1995</v>
      </c>
      <c r="Q48" s="1852">
        <v>126.01300000000001</v>
      </c>
      <c r="R48" s="1458" t="s">
        <v>2012</v>
      </c>
      <c r="S48" s="1459">
        <f>IFERROR((M48*O48)/Q48,0)</f>
        <v>6.3042824675109714E-4</v>
      </c>
    </row>
    <row r="49" spans="2:17" ht="97.35" customHeight="1" x14ac:dyDescent="0.25">
      <c r="B49" s="1982"/>
      <c r="C49" s="1986"/>
      <c r="D49" s="1464" t="s">
        <v>2013</v>
      </c>
      <c r="E49" s="1464" t="s">
        <v>2014</v>
      </c>
      <c r="F49" s="1867" t="s">
        <v>2015</v>
      </c>
      <c r="G49" s="1464" t="s">
        <v>2016</v>
      </c>
      <c r="H49" s="1467" t="s">
        <v>2124</v>
      </c>
      <c r="I49" s="1466" t="s">
        <v>540</v>
      </c>
      <c r="J49" s="1357"/>
    </row>
    <row r="50" spans="2:17" ht="89.1" customHeight="1" x14ac:dyDescent="0.25">
      <c r="B50" s="1982"/>
      <c r="C50" s="1986"/>
      <c r="D50" s="1460" t="s">
        <v>2017</v>
      </c>
      <c r="E50" s="1460" t="s">
        <v>2018</v>
      </c>
      <c r="F50" s="1461" t="s">
        <v>2019</v>
      </c>
      <c r="G50" s="1460" t="s">
        <v>2020</v>
      </c>
      <c r="H50" s="1462" t="s">
        <v>540</v>
      </c>
      <c r="I50" s="1463" t="s">
        <v>540</v>
      </c>
      <c r="J50" s="1873"/>
    </row>
    <row r="51" spans="2:17" ht="76.5" x14ac:dyDescent="0.25">
      <c r="B51" s="1983"/>
      <c r="C51" s="1987"/>
      <c r="D51" s="1464" t="s">
        <v>2021</v>
      </c>
      <c r="E51" s="1464" t="s">
        <v>2022</v>
      </c>
      <c r="F51" s="1878" t="s">
        <v>2019</v>
      </c>
      <c r="G51" s="1464" t="s">
        <v>2023</v>
      </c>
      <c r="H51" s="1467" t="s">
        <v>2024</v>
      </c>
      <c r="I51" s="1466" t="s">
        <v>2025</v>
      </c>
      <c r="J51" s="1881"/>
    </row>
    <row r="52" spans="2:17" ht="25.5" x14ac:dyDescent="0.25">
      <c r="B52" s="1983"/>
      <c r="C52" s="1987"/>
      <c r="D52" s="1888" t="s">
        <v>288</v>
      </c>
      <c r="E52" s="1888" t="s">
        <v>1986</v>
      </c>
      <c r="F52" s="1889" t="s">
        <v>1867</v>
      </c>
      <c r="G52" s="1888" t="s">
        <v>1987</v>
      </c>
      <c r="H52" s="1890" t="s">
        <v>1987</v>
      </c>
      <c r="I52" s="1891" t="s">
        <v>1986</v>
      </c>
      <c r="J52" s="1881"/>
    </row>
    <row r="53" spans="2:17" ht="60.6" customHeight="1" thickBot="1" x14ac:dyDescent="0.3">
      <c r="B53" s="1984"/>
      <c r="C53" s="1988"/>
      <c r="D53" s="1468" t="s">
        <v>2145</v>
      </c>
      <c r="E53" s="1468" t="s">
        <v>1988</v>
      </c>
      <c r="F53" s="1468" t="s">
        <v>2122</v>
      </c>
      <c r="G53" s="1468" t="s">
        <v>2148</v>
      </c>
      <c r="H53" s="1468" t="s">
        <v>540</v>
      </c>
      <c r="I53" s="1469" t="s">
        <v>540</v>
      </c>
      <c r="J53" s="1873"/>
    </row>
    <row r="54" spans="2:17" s="100" customFormat="1" ht="7.35" customHeight="1" thickTop="1" thickBot="1" x14ac:dyDescent="0.3">
      <c r="B54" s="1352"/>
      <c r="C54" s="1389"/>
      <c r="D54" s="1390"/>
      <c r="E54" s="1390"/>
      <c r="F54" s="1389"/>
      <c r="G54" s="1389"/>
      <c r="H54" s="1470"/>
      <c r="I54" s="1390"/>
      <c r="J54" s="1873"/>
    </row>
    <row r="55" spans="2:17" ht="102.6" customHeight="1" thickTop="1" x14ac:dyDescent="0.25">
      <c r="B55" s="2002" t="s">
        <v>1187</v>
      </c>
      <c r="C55" s="2006">
        <v>1</v>
      </c>
      <c r="D55" s="1471" t="s">
        <v>1803</v>
      </c>
      <c r="E55" s="1471" t="s">
        <v>2026</v>
      </c>
      <c r="F55" s="1471" t="s">
        <v>2125</v>
      </c>
      <c r="G55" s="2010" t="s">
        <v>2027</v>
      </c>
      <c r="H55" s="2010" t="s">
        <v>2028</v>
      </c>
      <c r="I55" s="1472" t="s">
        <v>540</v>
      </c>
      <c r="J55" s="1873"/>
    </row>
    <row r="56" spans="2:17" ht="101.1" customHeight="1" x14ac:dyDescent="0.25">
      <c r="B56" s="2003"/>
      <c r="C56" s="2007"/>
      <c r="D56" s="1868" t="s">
        <v>1776</v>
      </c>
      <c r="E56" s="1868" t="s">
        <v>2029</v>
      </c>
      <c r="F56" s="1877" t="s">
        <v>2125</v>
      </c>
      <c r="G56" s="2011"/>
      <c r="H56" s="2011"/>
      <c r="I56" s="1473" t="s">
        <v>540</v>
      </c>
      <c r="J56" s="1873"/>
    </row>
    <row r="57" spans="2:17" ht="126" customHeight="1" x14ac:dyDescent="0.25">
      <c r="B57" s="2003"/>
      <c r="C57" s="2007"/>
      <c r="D57" s="1868" t="s">
        <v>2030</v>
      </c>
      <c r="E57" s="1868" t="s">
        <v>2031</v>
      </c>
      <c r="F57" s="1877" t="s">
        <v>2125</v>
      </c>
      <c r="G57" s="2012"/>
      <c r="H57" s="2012"/>
      <c r="I57" s="1473" t="s">
        <v>540</v>
      </c>
      <c r="J57" s="1873"/>
    </row>
    <row r="58" spans="2:17" ht="105" customHeight="1" thickBot="1" x14ac:dyDescent="0.3">
      <c r="B58" s="2004"/>
      <c r="C58" s="2008"/>
      <c r="D58" s="1474" t="s">
        <v>2032</v>
      </c>
      <c r="E58" s="1474" t="s">
        <v>2033</v>
      </c>
      <c r="F58" s="1474" t="s">
        <v>2034</v>
      </c>
      <c r="G58" s="1474" t="s">
        <v>2035</v>
      </c>
      <c r="H58" s="1475" t="s">
        <v>2036</v>
      </c>
      <c r="I58" s="1476" t="s">
        <v>540</v>
      </c>
      <c r="J58" s="1873"/>
    </row>
    <row r="59" spans="2:17" ht="97.35" customHeight="1" thickBot="1" x14ac:dyDescent="0.3">
      <c r="B59" s="2005"/>
      <c r="C59" s="2009"/>
      <c r="D59" s="1477" t="s">
        <v>2037</v>
      </c>
      <c r="E59" s="1477" t="s">
        <v>2038</v>
      </c>
      <c r="F59" s="1477" t="s">
        <v>2039</v>
      </c>
      <c r="G59" s="1477" t="s">
        <v>2040</v>
      </c>
      <c r="H59" s="1478" t="s">
        <v>2041</v>
      </c>
      <c r="I59" s="1479" t="s">
        <v>2042</v>
      </c>
      <c r="J59" s="1873"/>
      <c r="K59" s="1480" t="s">
        <v>2043</v>
      </c>
      <c r="L59" s="1481" t="s">
        <v>2044</v>
      </c>
      <c r="M59" s="1898">
        <v>76.517360310000001</v>
      </c>
      <c r="N59" s="1481" t="s">
        <v>2045</v>
      </c>
      <c r="O59" s="1853"/>
      <c r="P59" s="1481" t="s">
        <v>2046</v>
      </c>
      <c r="Q59" s="1482">
        <f>M59*(1/1000)*(60*60*24*365)*O59</f>
        <v>0</v>
      </c>
    </row>
    <row r="60" spans="2:17" s="100" customFormat="1" ht="16.5" thickTop="1" thickBot="1" x14ac:dyDescent="0.3">
      <c r="B60" s="1388"/>
      <c r="C60" s="1389"/>
      <c r="D60" s="1390"/>
      <c r="E60" s="1390"/>
      <c r="F60" s="1389"/>
      <c r="G60" s="1389"/>
      <c r="H60" s="1391"/>
      <c r="I60" s="1390"/>
      <c r="J60" s="1873"/>
    </row>
    <row r="61" spans="2:17" ht="130.35" customHeight="1" thickTop="1" thickBot="1" x14ac:dyDescent="0.3">
      <c r="B61" s="1989" t="s">
        <v>2047</v>
      </c>
      <c r="C61" s="1993">
        <v>1</v>
      </c>
      <c r="D61" s="1483" t="s">
        <v>1314</v>
      </c>
      <c r="E61" s="1483" t="s">
        <v>2048</v>
      </c>
      <c r="F61" s="1483" t="s">
        <v>759</v>
      </c>
      <c r="G61" s="1484" t="s">
        <v>2049</v>
      </c>
      <c r="H61" s="1997" t="s">
        <v>2050</v>
      </c>
      <c r="I61" s="1485" t="s">
        <v>540</v>
      </c>
      <c r="J61" s="1873"/>
      <c r="K61" s="100"/>
      <c r="L61" s="100"/>
      <c r="M61" s="100"/>
    </row>
    <row r="62" spans="2:17" ht="58.35" customHeight="1" thickTop="1" thickBot="1" x14ac:dyDescent="0.3">
      <c r="B62" s="1990"/>
      <c r="C62" s="1994"/>
      <c r="D62" s="1486" t="s">
        <v>1315</v>
      </c>
      <c r="E62" s="1486" t="s">
        <v>2051</v>
      </c>
      <c r="F62" s="1487" t="s">
        <v>759</v>
      </c>
      <c r="G62" s="2000" t="s">
        <v>2052</v>
      </c>
      <c r="H62" s="1998"/>
      <c r="I62" s="1488" t="s">
        <v>540</v>
      </c>
      <c r="J62" s="103"/>
      <c r="K62" s="100"/>
      <c r="L62" s="100"/>
      <c r="M62" s="100"/>
    </row>
    <row r="63" spans="2:17" s="100" customFormat="1" ht="65.099999999999994" customHeight="1" thickTop="1" thickBot="1" x14ac:dyDescent="0.3">
      <c r="B63" s="1990"/>
      <c r="C63" s="1994"/>
      <c r="D63" s="1489" t="s">
        <v>1316</v>
      </c>
      <c r="E63" s="1489" t="s">
        <v>2053</v>
      </c>
      <c r="F63" s="1490" t="s">
        <v>759</v>
      </c>
      <c r="G63" s="2000"/>
      <c r="H63" s="1998"/>
      <c r="I63" s="1491" t="s">
        <v>540</v>
      </c>
      <c r="J63" s="1000"/>
    </row>
    <row r="64" spans="2:17" s="100" customFormat="1" ht="51" customHeight="1" thickTop="1" thickBot="1" x14ac:dyDescent="0.3">
      <c r="B64" s="1990"/>
      <c r="C64" s="1994"/>
      <c r="D64" s="1486" t="s">
        <v>1264</v>
      </c>
      <c r="E64" s="1486" t="s">
        <v>2054</v>
      </c>
      <c r="F64" s="1487" t="s">
        <v>759</v>
      </c>
      <c r="G64" s="2000"/>
      <c r="H64" s="1998"/>
      <c r="I64" s="1488" t="s">
        <v>540</v>
      </c>
      <c r="J64" s="1000"/>
    </row>
    <row r="65" spans="2:10" s="100" customFormat="1" ht="49.35" customHeight="1" thickTop="1" thickBot="1" x14ac:dyDescent="0.3">
      <c r="B65" s="1991"/>
      <c r="C65" s="1995"/>
      <c r="D65" s="1489" t="s">
        <v>1317</v>
      </c>
      <c r="E65" s="1489" t="s">
        <v>2055</v>
      </c>
      <c r="F65" s="1492" t="s">
        <v>759</v>
      </c>
      <c r="G65" s="2000"/>
      <c r="H65" s="1998"/>
      <c r="I65" s="1493" t="s">
        <v>540</v>
      </c>
      <c r="J65" s="1000"/>
    </row>
    <row r="66" spans="2:10" s="100" customFormat="1" ht="49.35" customHeight="1" thickTop="1" thickBot="1" x14ac:dyDescent="0.3">
      <c r="B66" s="1992"/>
      <c r="C66" s="1996"/>
      <c r="D66" s="1486" t="s">
        <v>2056</v>
      </c>
      <c r="E66" s="1486" t="s">
        <v>2057</v>
      </c>
      <c r="F66" s="1494" t="s">
        <v>759</v>
      </c>
      <c r="G66" s="2001"/>
      <c r="H66" s="1999"/>
      <c r="I66" s="1495" t="s">
        <v>540</v>
      </c>
      <c r="J66" s="1000"/>
    </row>
    <row r="67" spans="2:10" s="100" customFormat="1" ht="6" customHeight="1" thickTop="1" thickBot="1" x14ac:dyDescent="0.3">
      <c r="B67" s="1389"/>
      <c r="C67" s="1389"/>
      <c r="D67" s="1496"/>
      <c r="E67" s="1496"/>
      <c r="F67" s="1389"/>
      <c r="G67" s="1389"/>
      <c r="H67" s="1496"/>
      <c r="I67" s="1496"/>
      <c r="J67" s="1000"/>
    </row>
    <row r="68" spans="2:10" s="100" customFormat="1" ht="60.6" customHeight="1" thickTop="1" x14ac:dyDescent="0.25">
      <c r="B68" s="2022" t="s">
        <v>680</v>
      </c>
      <c r="C68" s="2025">
        <v>1</v>
      </c>
      <c r="D68" s="2028" t="s">
        <v>2058</v>
      </c>
      <c r="E68" s="1497" t="s">
        <v>2059</v>
      </c>
      <c r="F68" s="1497" t="s">
        <v>759</v>
      </c>
      <c r="G68" s="2028" t="s">
        <v>2060</v>
      </c>
      <c r="H68" s="1498" t="s">
        <v>2061</v>
      </c>
      <c r="I68" s="1499" t="s">
        <v>540</v>
      </c>
      <c r="J68" s="1000"/>
    </row>
    <row r="69" spans="2:10" s="100" customFormat="1" ht="62.45" customHeight="1" x14ac:dyDescent="0.25">
      <c r="B69" s="2023"/>
      <c r="C69" s="2026"/>
      <c r="D69" s="2029"/>
      <c r="E69" s="1500" t="s">
        <v>2062</v>
      </c>
      <c r="F69" s="1500" t="s">
        <v>759</v>
      </c>
      <c r="G69" s="2030"/>
      <c r="H69" s="1501" t="s">
        <v>2061</v>
      </c>
      <c r="I69" s="1502" t="s">
        <v>540</v>
      </c>
      <c r="J69" s="1000"/>
    </row>
    <row r="70" spans="2:10" s="100" customFormat="1" ht="49.35" customHeight="1" x14ac:dyDescent="0.25">
      <c r="B70" s="2023"/>
      <c r="C70" s="2026"/>
      <c r="D70" s="2029"/>
      <c r="E70" s="1503" t="s">
        <v>2063</v>
      </c>
      <c r="F70" s="1503" t="s">
        <v>759</v>
      </c>
      <c r="G70" s="1504" t="s">
        <v>2064</v>
      </c>
      <c r="H70" s="1504" t="s">
        <v>2061</v>
      </c>
      <c r="I70" s="1505" t="s">
        <v>540</v>
      </c>
      <c r="J70" s="1000"/>
    </row>
    <row r="71" spans="2:10" s="100" customFormat="1" ht="158.44999999999999" customHeight="1" x14ac:dyDescent="0.25">
      <c r="B71" s="2023"/>
      <c r="C71" s="2026"/>
      <c r="D71" s="2030"/>
      <c r="E71" s="1500" t="s">
        <v>2065</v>
      </c>
      <c r="F71" s="1500" t="s">
        <v>759</v>
      </c>
      <c r="G71" s="1501" t="s">
        <v>2066</v>
      </c>
      <c r="H71" s="1501" t="s">
        <v>2067</v>
      </c>
      <c r="I71" s="1502" t="s">
        <v>540</v>
      </c>
      <c r="J71" s="1000"/>
    </row>
    <row r="72" spans="2:10" s="100" customFormat="1" ht="49.35" customHeight="1" x14ac:dyDescent="0.25">
      <c r="B72" s="2023"/>
      <c r="C72" s="2026"/>
      <c r="D72" s="2031" t="s">
        <v>2068</v>
      </c>
      <c r="E72" s="1503" t="s">
        <v>2069</v>
      </c>
      <c r="F72" s="1503" t="s">
        <v>759</v>
      </c>
      <c r="G72" s="2032" t="s">
        <v>2070</v>
      </c>
      <c r="H72" s="1504" t="s">
        <v>2061</v>
      </c>
      <c r="I72" s="1505" t="s">
        <v>540</v>
      </c>
      <c r="J72" s="1000"/>
    </row>
    <row r="73" spans="2:10" s="100" customFormat="1" ht="51.6" customHeight="1" x14ac:dyDescent="0.25">
      <c r="B73" s="2023"/>
      <c r="C73" s="2026"/>
      <c r="D73" s="2029"/>
      <c r="E73" s="1503" t="s">
        <v>2071</v>
      </c>
      <c r="F73" s="1503" t="s">
        <v>759</v>
      </c>
      <c r="G73" s="2033"/>
      <c r="H73" s="1504" t="s">
        <v>2061</v>
      </c>
      <c r="I73" s="1505" t="s">
        <v>540</v>
      </c>
      <c r="J73" s="1000"/>
    </row>
    <row r="74" spans="2:10" s="100" customFormat="1" ht="98.45" customHeight="1" thickBot="1" x14ac:dyDescent="0.3">
      <c r="B74" s="2024"/>
      <c r="C74" s="2027"/>
      <c r="D74" s="1506" t="s">
        <v>1636</v>
      </c>
      <c r="E74" s="1506" t="s">
        <v>2072</v>
      </c>
      <c r="F74" s="1506"/>
      <c r="G74" s="1507" t="s">
        <v>2061</v>
      </c>
      <c r="H74" s="1507" t="s">
        <v>2061</v>
      </c>
      <c r="I74" s="1508" t="s">
        <v>540</v>
      </c>
      <c r="J74" s="1000"/>
    </row>
    <row r="75" spans="2:10" s="100" customFormat="1" ht="15.75" thickTop="1" x14ac:dyDescent="0.25">
      <c r="B75" s="1389"/>
      <c r="C75" s="1389"/>
      <c r="D75" s="1496"/>
      <c r="E75" s="1496"/>
      <c r="F75" s="1389"/>
      <c r="G75" s="1389"/>
      <c r="H75" s="1496"/>
      <c r="I75" s="1496"/>
      <c r="J75" s="1000"/>
    </row>
    <row r="76" spans="2:10" s="100" customFormat="1" x14ac:dyDescent="0.25">
      <c r="B76" s="1389"/>
      <c r="C76" s="1389"/>
      <c r="D76" s="1496"/>
      <c r="E76" s="1496"/>
      <c r="F76" s="1389"/>
      <c r="G76" s="1389"/>
      <c r="H76" s="1496"/>
      <c r="I76" s="1496"/>
      <c r="J76" s="1000"/>
    </row>
    <row r="77" spans="2:10" s="100" customFormat="1" x14ac:dyDescent="0.25">
      <c r="B77" s="1389"/>
      <c r="C77" s="1389"/>
      <c r="D77" s="1496"/>
      <c r="E77" s="1496"/>
      <c r="F77" s="1389"/>
      <c r="G77" s="1389"/>
      <c r="H77" s="1496"/>
      <c r="I77" s="1496"/>
      <c r="J77" s="1000"/>
    </row>
    <row r="78" spans="2:10" s="100" customFormat="1" x14ac:dyDescent="0.25">
      <c r="B78" s="1389"/>
      <c r="C78" s="1389"/>
      <c r="D78" s="1496"/>
      <c r="E78" s="1496"/>
      <c r="F78" s="1389"/>
      <c r="G78" s="1389"/>
      <c r="H78" s="1496"/>
      <c r="I78" s="1496"/>
      <c r="J78" s="1000"/>
    </row>
    <row r="79" spans="2:10" s="100" customFormat="1" x14ac:dyDescent="0.25">
      <c r="B79" s="1389"/>
      <c r="C79" s="1389"/>
      <c r="D79" s="1496"/>
      <c r="E79" s="1496"/>
      <c r="F79" s="1389"/>
      <c r="G79" s="1389"/>
      <c r="H79" s="1496"/>
      <c r="I79" s="1496"/>
      <c r="J79" s="1000"/>
    </row>
    <row r="80" spans="2:10" s="100" customFormat="1" x14ac:dyDescent="0.25">
      <c r="B80" s="1389"/>
      <c r="C80" s="1389"/>
      <c r="D80" s="1496"/>
      <c r="E80" s="1496"/>
      <c r="F80" s="1389"/>
      <c r="G80" s="1389"/>
      <c r="H80" s="1496"/>
      <c r="I80" s="1496"/>
      <c r="J80" s="1000"/>
    </row>
    <row r="81" spans="2:10" s="100" customFormat="1" x14ac:dyDescent="0.25">
      <c r="B81" s="1389"/>
      <c r="C81" s="1389"/>
      <c r="D81" s="1496"/>
      <c r="E81" s="1496"/>
      <c r="F81" s="1389"/>
      <c r="G81" s="1389"/>
      <c r="H81" s="1496"/>
      <c r="I81" s="1496"/>
      <c r="J81" s="1000"/>
    </row>
    <row r="82" spans="2:10" s="100" customFormat="1" x14ac:dyDescent="0.25">
      <c r="B82" s="1389"/>
      <c r="C82" s="1389"/>
      <c r="D82" s="1496"/>
      <c r="E82" s="1496"/>
      <c r="F82" s="1389"/>
      <c r="G82" s="1389"/>
      <c r="H82" s="1496"/>
      <c r="I82" s="1496"/>
      <c r="J82" s="1000"/>
    </row>
    <row r="83" spans="2:10" s="100" customFormat="1" x14ac:dyDescent="0.25">
      <c r="B83" s="1389"/>
      <c r="C83" s="1389"/>
      <c r="D83" s="1496"/>
      <c r="E83" s="1496"/>
      <c r="F83" s="1389"/>
      <c r="G83" s="1389"/>
      <c r="H83" s="1496"/>
      <c r="I83" s="1496"/>
      <c r="J83" s="1000"/>
    </row>
    <row r="84" spans="2:10" s="100" customFormat="1" x14ac:dyDescent="0.25">
      <c r="B84" s="1389"/>
      <c r="C84" s="1389"/>
      <c r="D84" s="1496"/>
      <c r="E84" s="1496"/>
      <c r="F84" s="1389"/>
      <c r="G84" s="1389"/>
      <c r="H84" s="1496"/>
      <c r="I84" s="1496"/>
      <c r="J84" s="1000"/>
    </row>
    <row r="85" spans="2:10" s="100" customFormat="1" x14ac:dyDescent="0.25">
      <c r="B85" s="1389"/>
      <c r="C85" s="1389"/>
      <c r="D85" s="1496"/>
      <c r="E85" s="1496"/>
      <c r="F85" s="1389"/>
      <c r="G85" s="1389"/>
      <c r="H85" s="1496"/>
      <c r="I85" s="1496"/>
      <c r="J85" s="1000"/>
    </row>
    <row r="86" spans="2:10" s="100" customFormat="1" x14ac:dyDescent="0.25">
      <c r="B86" s="1389"/>
      <c r="C86" s="1389"/>
      <c r="D86" s="1496"/>
      <c r="E86" s="1496"/>
      <c r="F86" s="1389"/>
      <c r="G86" s="1389"/>
      <c r="H86" s="1496"/>
      <c r="I86" s="1496"/>
      <c r="J86" s="1000"/>
    </row>
    <row r="87" spans="2:10" s="100" customFormat="1" x14ac:dyDescent="0.25">
      <c r="B87" s="1389"/>
      <c r="C87" s="1389"/>
      <c r="D87" s="1496"/>
      <c r="E87" s="1496"/>
      <c r="F87" s="1389"/>
      <c r="G87" s="1389"/>
      <c r="H87" s="1496"/>
      <c r="I87" s="1496"/>
      <c r="J87" s="1000"/>
    </row>
    <row r="88" spans="2:10" s="100" customFormat="1" x14ac:dyDescent="0.25">
      <c r="B88" s="1389"/>
      <c r="C88" s="1389"/>
      <c r="D88" s="1496"/>
      <c r="E88" s="1496"/>
      <c r="F88" s="1389"/>
      <c r="G88" s="1389"/>
      <c r="H88" s="1496"/>
      <c r="I88" s="1496"/>
      <c r="J88" s="1000"/>
    </row>
    <row r="89" spans="2:10" s="100" customFormat="1" x14ac:dyDescent="0.25">
      <c r="B89" s="1389"/>
      <c r="C89" s="1389"/>
      <c r="D89" s="1496"/>
      <c r="E89" s="1496"/>
      <c r="F89" s="1389"/>
      <c r="G89" s="1389"/>
      <c r="H89" s="1496"/>
      <c r="I89" s="1496"/>
      <c r="J89" s="1000"/>
    </row>
    <row r="90" spans="2:10" s="100" customFormat="1" x14ac:dyDescent="0.25">
      <c r="B90" s="1389"/>
      <c r="C90" s="1389"/>
      <c r="D90" s="1496"/>
      <c r="E90" s="1496"/>
      <c r="F90" s="1389"/>
      <c r="G90" s="1389"/>
      <c r="H90" s="1496"/>
      <c r="I90" s="1496"/>
      <c r="J90" s="1000"/>
    </row>
    <row r="91" spans="2:10" s="100" customFormat="1" x14ac:dyDescent="0.25">
      <c r="B91" s="1389"/>
      <c r="C91" s="1389"/>
      <c r="D91" s="1496"/>
      <c r="E91" s="1496"/>
      <c r="F91" s="1389"/>
      <c r="G91" s="1389"/>
      <c r="H91" s="1496"/>
      <c r="I91" s="1496"/>
      <c r="J91" s="1000"/>
    </row>
    <row r="92" spans="2:10" s="100" customFormat="1" x14ac:dyDescent="0.25">
      <c r="B92" s="1389"/>
      <c r="C92" s="1389"/>
      <c r="D92" s="1496"/>
      <c r="E92" s="1496"/>
      <c r="F92" s="1389"/>
      <c r="G92" s="1389"/>
      <c r="H92" s="1496"/>
      <c r="I92" s="1496"/>
      <c r="J92" s="1000"/>
    </row>
    <row r="93" spans="2:10" s="100" customFormat="1" x14ac:dyDescent="0.25">
      <c r="B93" s="1389"/>
      <c r="C93" s="1389"/>
      <c r="D93" s="1496"/>
      <c r="E93" s="1496"/>
      <c r="F93" s="1389"/>
      <c r="G93" s="1389"/>
      <c r="H93" s="1496"/>
      <c r="I93" s="1496"/>
      <c r="J93" s="1000"/>
    </row>
    <row r="94" spans="2:10" s="100" customFormat="1" x14ac:dyDescent="0.25">
      <c r="B94" s="1389"/>
      <c r="C94" s="1389"/>
      <c r="D94" s="1496"/>
      <c r="E94" s="1496"/>
      <c r="F94" s="1389"/>
      <c r="G94" s="1389"/>
      <c r="H94" s="1496"/>
      <c r="I94" s="1496"/>
      <c r="J94" s="1000"/>
    </row>
    <row r="95" spans="2:10" s="100" customFormat="1" x14ac:dyDescent="0.25">
      <c r="B95" s="1389"/>
      <c r="C95" s="1389"/>
      <c r="D95" s="1496"/>
      <c r="E95" s="1496"/>
      <c r="F95" s="1389"/>
      <c r="G95" s="1389"/>
      <c r="H95" s="1496"/>
      <c r="I95" s="1496"/>
      <c r="J95" s="1000"/>
    </row>
    <row r="96" spans="2:10" s="100" customFormat="1" x14ac:dyDescent="0.25">
      <c r="B96" s="1389"/>
      <c r="C96" s="1389"/>
      <c r="D96" s="1496"/>
      <c r="E96" s="1496"/>
      <c r="F96" s="1389"/>
      <c r="G96" s="1389"/>
      <c r="H96" s="1496"/>
      <c r="I96" s="1496"/>
      <c r="J96" s="1000"/>
    </row>
    <row r="97" spans="2:10" s="100" customFormat="1" x14ac:dyDescent="0.25">
      <c r="B97" s="1389"/>
      <c r="C97" s="1389"/>
      <c r="D97" s="1496"/>
      <c r="E97" s="1496"/>
      <c r="F97" s="1389"/>
      <c r="G97" s="1389"/>
      <c r="H97" s="1496"/>
      <c r="I97" s="1496"/>
      <c r="J97" s="1000"/>
    </row>
    <row r="98" spans="2:10" s="100" customFormat="1" x14ac:dyDescent="0.25">
      <c r="B98" s="1389"/>
      <c r="C98" s="1389"/>
      <c r="D98" s="1496"/>
      <c r="E98" s="1496"/>
      <c r="F98" s="1389"/>
      <c r="G98" s="1389"/>
      <c r="H98" s="1496"/>
      <c r="I98" s="1496"/>
      <c r="J98" s="1000"/>
    </row>
    <row r="99" spans="2:10" s="100" customFormat="1" x14ac:dyDescent="0.25">
      <c r="B99" s="1389"/>
      <c r="C99" s="1389"/>
      <c r="D99" s="1496"/>
      <c r="E99" s="1496"/>
      <c r="F99" s="1389"/>
      <c r="G99" s="1389"/>
      <c r="H99" s="1496"/>
      <c r="I99" s="1496"/>
      <c r="J99" s="1000"/>
    </row>
    <row r="100" spans="2:10" s="100" customFormat="1" x14ac:dyDescent="0.25">
      <c r="B100" s="1389"/>
      <c r="C100" s="1389"/>
      <c r="D100" s="1496"/>
      <c r="E100" s="1496"/>
      <c r="F100" s="1389"/>
      <c r="G100" s="1389"/>
      <c r="H100" s="1496"/>
      <c r="I100" s="1496"/>
      <c r="J100" s="1000"/>
    </row>
    <row r="101" spans="2:10" s="100" customFormat="1" x14ac:dyDescent="0.25">
      <c r="B101" s="1389"/>
      <c r="C101" s="1389"/>
      <c r="D101" s="1496"/>
      <c r="E101" s="1496"/>
      <c r="F101" s="1389"/>
      <c r="G101" s="1389"/>
      <c r="H101" s="1496"/>
      <c r="I101" s="1496"/>
      <c r="J101" s="1000"/>
    </row>
    <row r="102" spans="2:10" s="100" customFormat="1" x14ac:dyDescent="0.25">
      <c r="B102" s="1389"/>
      <c r="C102" s="1389"/>
      <c r="D102" s="1496"/>
      <c r="E102" s="1496"/>
      <c r="F102" s="1389"/>
      <c r="G102" s="1389"/>
      <c r="H102" s="1496"/>
      <c r="I102" s="1496"/>
      <c r="J102" s="1000"/>
    </row>
    <row r="103" spans="2:10" s="100" customFormat="1" x14ac:dyDescent="0.25">
      <c r="B103" s="1389"/>
      <c r="C103" s="1389"/>
      <c r="D103" s="1496"/>
      <c r="E103" s="1496"/>
      <c r="F103" s="1389"/>
      <c r="G103" s="1389"/>
      <c r="H103" s="1496"/>
      <c r="I103" s="1496"/>
      <c r="J103" s="1000"/>
    </row>
    <row r="104" spans="2:10" s="100" customFormat="1" x14ac:dyDescent="0.25">
      <c r="B104" s="1389"/>
      <c r="C104" s="1389"/>
      <c r="D104" s="1496"/>
      <c r="E104" s="1496"/>
      <c r="F104" s="1389"/>
      <c r="G104" s="1389"/>
      <c r="H104" s="1496"/>
      <c r="I104" s="1496"/>
      <c r="J104" s="1000"/>
    </row>
    <row r="105" spans="2:10" s="100" customFormat="1" x14ac:dyDescent="0.25">
      <c r="B105" s="1389"/>
      <c r="C105" s="1389"/>
      <c r="D105" s="1496"/>
      <c r="E105" s="1496"/>
      <c r="F105" s="1389"/>
      <c r="G105" s="1389"/>
      <c r="H105" s="1496"/>
      <c r="I105" s="1496"/>
      <c r="J105" s="1000"/>
    </row>
    <row r="106" spans="2:10" s="100" customFormat="1" x14ac:dyDescent="0.25">
      <c r="B106" s="1389"/>
      <c r="C106" s="1389"/>
      <c r="D106" s="1496"/>
      <c r="E106" s="1496"/>
      <c r="F106" s="1389"/>
      <c r="G106" s="1389"/>
      <c r="H106" s="1496"/>
      <c r="I106" s="1496"/>
      <c r="J106" s="1000"/>
    </row>
    <row r="107" spans="2:10" s="100" customFormat="1" x14ac:dyDescent="0.25">
      <c r="B107" s="1389"/>
      <c r="C107" s="1389"/>
      <c r="D107" s="1496"/>
      <c r="E107" s="1496"/>
      <c r="F107" s="1389"/>
      <c r="G107" s="1389"/>
      <c r="H107" s="1496"/>
      <c r="I107" s="1496"/>
      <c r="J107" s="1000"/>
    </row>
    <row r="108" spans="2:10" s="100" customFormat="1" x14ac:dyDescent="0.25">
      <c r="B108" s="1389"/>
      <c r="C108" s="1389"/>
      <c r="D108" s="1496"/>
      <c r="E108" s="1496"/>
      <c r="F108" s="1389"/>
      <c r="G108" s="1389"/>
      <c r="H108" s="1496"/>
      <c r="I108" s="1496"/>
      <c r="J108" s="1000"/>
    </row>
    <row r="109" spans="2:10" s="100" customFormat="1" x14ac:dyDescent="0.25">
      <c r="B109" s="1389"/>
      <c r="C109" s="1389"/>
      <c r="D109" s="1496"/>
      <c r="E109" s="1496"/>
      <c r="F109" s="1389"/>
      <c r="G109" s="1389"/>
      <c r="H109" s="1496"/>
      <c r="I109" s="1496"/>
      <c r="J109" s="1000"/>
    </row>
    <row r="110" spans="2:10" s="100" customFormat="1" x14ac:dyDescent="0.25">
      <c r="B110" s="1389"/>
      <c r="C110" s="1389"/>
      <c r="D110" s="1496"/>
      <c r="E110" s="1496"/>
      <c r="F110" s="1389"/>
      <c r="G110" s="1389"/>
      <c r="H110" s="1496"/>
      <c r="I110" s="1496"/>
      <c r="J110" s="1000"/>
    </row>
    <row r="111" spans="2:10" s="100" customFormat="1" x14ac:dyDescent="0.25">
      <c r="B111" s="1389"/>
      <c r="C111" s="1389"/>
      <c r="D111" s="1496"/>
      <c r="E111" s="1496"/>
      <c r="F111" s="1389"/>
      <c r="G111" s="1389"/>
      <c r="H111" s="1496"/>
      <c r="I111" s="1496"/>
      <c r="J111" s="1000"/>
    </row>
    <row r="112" spans="2:10" s="100" customFormat="1" x14ac:dyDescent="0.25">
      <c r="B112" s="1389"/>
      <c r="C112" s="1389"/>
      <c r="D112" s="1496"/>
      <c r="E112" s="1496"/>
      <c r="F112" s="1389"/>
      <c r="G112" s="1389"/>
      <c r="H112" s="1496"/>
      <c r="I112" s="1496"/>
      <c r="J112" s="1000"/>
    </row>
    <row r="113" spans="2:10" s="100" customFormat="1" x14ac:dyDescent="0.25">
      <c r="B113" s="1389"/>
      <c r="C113" s="1389"/>
      <c r="D113" s="1496"/>
      <c r="E113" s="1496"/>
      <c r="F113" s="1389"/>
      <c r="G113" s="1389"/>
      <c r="H113" s="1496"/>
      <c r="I113" s="1496"/>
      <c r="J113" s="1000"/>
    </row>
    <row r="114" spans="2:10" s="100" customFormat="1" x14ac:dyDescent="0.25">
      <c r="B114" s="1389"/>
      <c r="C114" s="1389"/>
      <c r="D114" s="1496"/>
      <c r="E114" s="1496"/>
      <c r="F114" s="1389"/>
      <c r="G114" s="1389"/>
      <c r="H114" s="1496"/>
      <c r="I114" s="1496"/>
      <c r="J114" s="1000"/>
    </row>
    <row r="115" spans="2:10" s="100" customFormat="1" x14ac:dyDescent="0.25">
      <c r="B115" s="1389"/>
      <c r="C115" s="1389"/>
      <c r="D115" s="1496"/>
      <c r="E115" s="1496"/>
      <c r="F115" s="1389"/>
      <c r="G115" s="1389"/>
      <c r="H115" s="1496"/>
      <c r="I115" s="1496"/>
      <c r="J115" s="1000"/>
    </row>
    <row r="116" spans="2:10" s="100" customFormat="1" x14ac:dyDescent="0.25">
      <c r="B116" s="1389"/>
      <c r="C116" s="1389"/>
      <c r="D116" s="1496"/>
      <c r="E116" s="1496"/>
      <c r="F116" s="1389"/>
      <c r="G116" s="1389"/>
      <c r="H116" s="1496"/>
      <c r="I116" s="1496"/>
      <c r="J116" s="1000"/>
    </row>
    <row r="117" spans="2:10" s="100" customFormat="1" x14ac:dyDescent="0.25">
      <c r="B117" s="1389"/>
      <c r="C117" s="1389"/>
      <c r="D117" s="1496"/>
      <c r="E117" s="1496"/>
      <c r="F117" s="1389"/>
      <c r="G117" s="1389"/>
      <c r="H117" s="1496"/>
      <c r="I117" s="1496"/>
      <c r="J117" s="1000"/>
    </row>
    <row r="118" spans="2:10" s="100" customFormat="1" x14ac:dyDescent="0.25">
      <c r="B118" s="1389"/>
      <c r="C118" s="1389"/>
      <c r="D118" s="1496"/>
      <c r="E118" s="1496"/>
      <c r="F118" s="1389"/>
      <c r="G118" s="1389"/>
      <c r="H118" s="1496"/>
      <c r="I118" s="1496"/>
      <c r="J118" s="1000"/>
    </row>
    <row r="119" spans="2:10" s="100" customFormat="1" x14ac:dyDescent="0.25">
      <c r="B119" s="1389"/>
      <c r="C119" s="1389"/>
      <c r="D119" s="1496"/>
      <c r="E119" s="1496"/>
      <c r="F119" s="1389"/>
      <c r="G119" s="1389"/>
      <c r="H119" s="1496"/>
      <c r="I119" s="1496"/>
      <c r="J119" s="1000"/>
    </row>
    <row r="120" spans="2:10" s="100" customFormat="1" x14ac:dyDescent="0.25">
      <c r="B120" s="1389"/>
      <c r="C120" s="1389"/>
      <c r="D120" s="1496"/>
      <c r="E120" s="1496"/>
      <c r="F120" s="1389"/>
      <c r="G120" s="1389"/>
      <c r="H120" s="1496"/>
      <c r="I120" s="1496"/>
      <c r="J120" s="1000"/>
    </row>
    <row r="121" spans="2:10" s="100" customFormat="1" x14ac:dyDescent="0.25">
      <c r="B121" s="103"/>
      <c r="C121" s="103"/>
      <c r="D121" s="1000"/>
      <c r="E121" s="1000"/>
      <c r="F121" s="103"/>
      <c r="G121" s="103"/>
      <c r="H121" s="1000"/>
      <c r="I121" s="1496"/>
      <c r="J121" s="1000"/>
    </row>
    <row r="122" spans="2:10" s="100" customFormat="1" x14ac:dyDescent="0.25">
      <c r="B122" s="103"/>
      <c r="C122" s="103"/>
      <c r="D122" s="1000"/>
      <c r="E122" s="1000"/>
      <c r="F122" s="103"/>
      <c r="G122" s="103"/>
      <c r="H122" s="1000"/>
      <c r="I122" s="1496"/>
      <c r="J122" s="1000"/>
    </row>
    <row r="123" spans="2:10" s="100" customFormat="1" x14ac:dyDescent="0.25">
      <c r="B123" s="103"/>
      <c r="C123" s="103"/>
      <c r="D123" s="1000"/>
      <c r="E123" s="1000"/>
      <c r="F123" s="103"/>
      <c r="G123" s="103"/>
      <c r="H123" s="1000"/>
      <c r="I123" s="1496"/>
      <c r="J123" s="1000"/>
    </row>
    <row r="124" spans="2:10" s="100" customFormat="1" x14ac:dyDescent="0.25">
      <c r="B124" s="103"/>
      <c r="C124" s="103"/>
      <c r="D124" s="1000"/>
      <c r="E124" s="1000"/>
      <c r="F124" s="103"/>
      <c r="G124" s="103"/>
      <c r="H124" s="1000"/>
      <c r="I124" s="1496"/>
      <c r="J124" s="1000"/>
    </row>
    <row r="125" spans="2:10" s="100" customFormat="1" x14ac:dyDescent="0.25">
      <c r="B125" s="103"/>
      <c r="C125" s="103"/>
      <c r="D125" s="1000"/>
      <c r="E125" s="1000"/>
      <c r="F125" s="103"/>
      <c r="G125" s="103"/>
      <c r="H125" s="1000"/>
      <c r="I125" s="1496"/>
      <c r="J125" s="1000"/>
    </row>
    <row r="126" spans="2:10" s="100" customFormat="1" x14ac:dyDescent="0.25">
      <c r="B126" s="103"/>
      <c r="C126" s="103"/>
      <c r="D126" s="1000"/>
      <c r="E126" s="1000"/>
      <c r="F126" s="103"/>
      <c r="G126" s="103"/>
      <c r="H126" s="1000"/>
      <c r="I126" s="1496"/>
      <c r="J126" s="1000"/>
    </row>
    <row r="127" spans="2:10" s="100" customFormat="1" x14ac:dyDescent="0.25">
      <c r="B127" s="103"/>
      <c r="C127" s="103"/>
      <c r="D127" s="1000"/>
      <c r="E127" s="1000"/>
      <c r="F127" s="103"/>
      <c r="G127" s="103"/>
      <c r="H127" s="1000"/>
      <c r="I127" s="1496"/>
      <c r="J127" s="1000"/>
    </row>
    <row r="128" spans="2:10" s="100" customFormat="1" x14ac:dyDescent="0.25">
      <c r="B128" s="103"/>
      <c r="C128" s="103"/>
      <c r="D128" s="1000"/>
      <c r="E128" s="1000"/>
      <c r="F128" s="103"/>
      <c r="G128" s="103"/>
      <c r="H128" s="1000"/>
      <c r="I128" s="1496"/>
      <c r="J128" s="1000"/>
    </row>
    <row r="129" spans="2:10" s="100" customFormat="1" x14ac:dyDescent="0.25">
      <c r="B129" s="103"/>
      <c r="C129" s="103"/>
      <c r="D129" s="1000"/>
      <c r="E129" s="1000"/>
      <c r="F129" s="103"/>
      <c r="G129" s="103"/>
      <c r="H129" s="1000"/>
      <c r="I129" s="1496"/>
      <c r="J129" s="1000"/>
    </row>
    <row r="130" spans="2:10" s="100" customFormat="1" x14ac:dyDescent="0.25">
      <c r="B130" s="103"/>
      <c r="C130" s="103"/>
      <c r="D130" s="1000"/>
      <c r="E130" s="1000"/>
      <c r="F130" s="103"/>
      <c r="G130" s="103"/>
      <c r="H130" s="1000"/>
      <c r="I130" s="1496"/>
      <c r="J130" s="1000"/>
    </row>
    <row r="131" spans="2:10" s="100" customFormat="1" x14ac:dyDescent="0.25">
      <c r="B131" s="103"/>
      <c r="C131" s="103"/>
      <c r="D131" s="1000"/>
      <c r="E131" s="1000"/>
      <c r="F131" s="103"/>
      <c r="G131" s="103"/>
      <c r="H131" s="1000"/>
      <c r="I131" s="1496"/>
      <c r="J131" s="1000"/>
    </row>
    <row r="132" spans="2:10" s="100" customFormat="1" x14ac:dyDescent="0.25">
      <c r="B132" s="103"/>
      <c r="C132" s="103"/>
      <c r="D132" s="1000"/>
      <c r="E132" s="1000"/>
      <c r="F132" s="103"/>
      <c r="G132" s="103"/>
      <c r="H132" s="1000"/>
      <c r="I132" s="1496"/>
      <c r="J132" s="1000"/>
    </row>
    <row r="133" spans="2:10" s="100" customFormat="1" x14ac:dyDescent="0.25">
      <c r="B133" s="103"/>
      <c r="C133" s="103"/>
      <c r="D133" s="1000"/>
      <c r="E133" s="1000"/>
      <c r="F133" s="103"/>
      <c r="G133" s="103"/>
      <c r="H133" s="1000"/>
      <c r="I133" s="1496"/>
      <c r="J133" s="1000"/>
    </row>
    <row r="134" spans="2:10" s="100" customFormat="1" x14ac:dyDescent="0.25">
      <c r="B134" s="103"/>
      <c r="C134" s="103"/>
      <c r="D134" s="1000"/>
      <c r="E134" s="1000"/>
      <c r="F134" s="103"/>
      <c r="G134" s="103"/>
      <c r="H134" s="1000"/>
      <c r="I134" s="1496"/>
      <c r="J134" s="1000"/>
    </row>
    <row r="135" spans="2:10" s="100" customFormat="1" x14ac:dyDescent="0.25">
      <c r="B135" s="103"/>
      <c r="C135" s="103"/>
      <c r="D135" s="1000"/>
      <c r="E135" s="1000"/>
      <c r="F135" s="103"/>
      <c r="G135" s="103"/>
      <c r="H135" s="1000"/>
      <c r="I135" s="1496"/>
      <c r="J135" s="1000"/>
    </row>
    <row r="136" spans="2:10" s="100" customFormat="1" x14ac:dyDescent="0.25">
      <c r="B136" s="103"/>
      <c r="C136" s="103"/>
      <c r="D136" s="1000"/>
      <c r="E136" s="1000"/>
      <c r="F136" s="103"/>
      <c r="G136" s="103"/>
      <c r="H136" s="1000"/>
      <c r="I136" s="1496"/>
      <c r="J136" s="1000"/>
    </row>
    <row r="137" spans="2:10" s="100" customFormat="1" x14ac:dyDescent="0.25">
      <c r="B137" s="103"/>
      <c r="C137" s="103"/>
      <c r="D137" s="1000"/>
      <c r="E137" s="1000"/>
      <c r="F137" s="103"/>
      <c r="G137" s="103"/>
      <c r="H137" s="1000"/>
      <c r="I137" s="1496"/>
      <c r="J137" s="1000"/>
    </row>
    <row r="138" spans="2:10" s="100" customFormat="1" x14ac:dyDescent="0.25">
      <c r="B138" s="103"/>
      <c r="C138" s="103"/>
      <c r="D138" s="1000"/>
      <c r="E138" s="1000"/>
      <c r="F138" s="103"/>
      <c r="G138" s="103"/>
      <c r="H138" s="1000"/>
      <c r="I138" s="1496"/>
      <c r="J138" s="1000"/>
    </row>
    <row r="139" spans="2:10" s="100" customFormat="1" x14ac:dyDescent="0.25">
      <c r="B139" s="103"/>
      <c r="C139" s="103"/>
      <c r="D139" s="1000"/>
      <c r="E139" s="1000"/>
      <c r="F139" s="103"/>
      <c r="G139" s="103"/>
      <c r="H139" s="1000"/>
      <c r="I139" s="1496"/>
      <c r="J139" s="1000"/>
    </row>
    <row r="140" spans="2:10" s="100" customFormat="1" x14ac:dyDescent="0.25">
      <c r="B140" s="103"/>
      <c r="C140" s="103"/>
      <c r="D140" s="1000"/>
      <c r="E140" s="1000"/>
      <c r="F140" s="103"/>
      <c r="G140" s="103"/>
      <c r="H140" s="1000"/>
      <c r="I140" s="1496"/>
      <c r="J140" s="1000"/>
    </row>
    <row r="141" spans="2:10" s="100" customFormat="1" x14ac:dyDescent="0.25">
      <c r="B141" s="103"/>
      <c r="C141" s="103"/>
      <c r="D141" s="1000"/>
      <c r="E141" s="1000"/>
      <c r="F141" s="103"/>
      <c r="G141" s="103"/>
      <c r="H141" s="1000"/>
      <c r="I141" s="1496"/>
      <c r="J141" s="1000"/>
    </row>
    <row r="142" spans="2:10" s="100" customFormat="1" x14ac:dyDescent="0.25">
      <c r="B142" s="103"/>
      <c r="C142" s="103"/>
      <c r="D142" s="1000"/>
      <c r="E142" s="1000"/>
      <c r="F142" s="103"/>
      <c r="G142" s="103"/>
      <c r="H142" s="1000"/>
      <c r="I142" s="1496"/>
      <c r="J142" s="1000"/>
    </row>
    <row r="143" spans="2:10" s="100" customFormat="1" x14ac:dyDescent="0.25">
      <c r="B143" s="103"/>
      <c r="C143" s="103"/>
      <c r="D143" s="1000"/>
      <c r="E143" s="1000"/>
      <c r="F143" s="103"/>
      <c r="G143" s="103"/>
      <c r="H143" s="1000"/>
      <c r="I143" s="1496"/>
      <c r="J143" s="1000"/>
    </row>
    <row r="144" spans="2:10" s="100" customFormat="1" x14ac:dyDescent="0.25">
      <c r="B144" s="103"/>
      <c r="C144" s="103"/>
      <c r="D144" s="1000"/>
      <c r="E144" s="1000"/>
      <c r="F144" s="103"/>
      <c r="G144" s="103"/>
      <c r="H144" s="1000"/>
      <c r="I144" s="1496"/>
      <c r="J144" s="1000"/>
    </row>
    <row r="145" spans="2:10" s="100" customFormat="1" x14ac:dyDescent="0.25">
      <c r="B145" s="103"/>
      <c r="C145" s="103"/>
      <c r="D145" s="1000"/>
      <c r="E145" s="1000"/>
      <c r="F145" s="103"/>
      <c r="G145" s="103"/>
      <c r="H145" s="1000"/>
      <c r="I145" s="1496"/>
      <c r="J145" s="1000"/>
    </row>
    <row r="146" spans="2:10" s="100" customFormat="1" x14ac:dyDescent="0.25">
      <c r="B146" s="103"/>
      <c r="C146" s="103"/>
      <c r="D146" s="1000"/>
      <c r="E146" s="1000"/>
      <c r="F146" s="103"/>
      <c r="G146" s="103"/>
      <c r="H146" s="1000"/>
      <c r="I146" s="1496"/>
      <c r="J146" s="1000"/>
    </row>
    <row r="147" spans="2:10" s="100" customFormat="1" x14ac:dyDescent="0.25">
      <c r="B147" s="103"/>
      <c r="C147" s="103"/>
      <c r="D147" s="1000"/>
      <c r="E147" s="1000"/>
      <c r="F147" s="103"/>
      <c r="G147" s="103"/>
      <c r="H147" s="1000"/>
      <c r="I147" s="1496"/>
      <c r="J147" s="1000"/>
    </row>
    <row r="148" spans="2:10" s="100" customFormat="1" x14ac:dyDescent="0.25">
      <c r="B148" s="103"/>
      <c r="C148" s="103"/>
      <c r="D148" s="1000"/>
      <c r="E148" s="1000"/>
      <c r="F148" s="103"/>
      <c r="G148" s="103"/>
      <c r="H148" s="1000"/>
      <c r="I148" s="1496"/>
      <c r="J148" s="1000"/>
    </row>
    <row r="149" spans="2:10" s="100" customFormat="1" x14ac:dyDescent="0.25">
      <c r="B149" s="103"/>
      <c r="C149" s="103"/>
      <c r="D149" s="1000"/>
      <c r="E149" s="1000"/>
      <c r="F149" s="103"/>
      <c r="G149" s="103"/>
      <c r="H149" s="1000"/>
      <c r="I149" s="1496"/>
      <c r="J149" s="1000"/>
    </row>
    <row r="150" spans="2:10" s="100" customFormat="1" x14ac:dyDescent="0.25">
      <c r="B150" s="103"/>
      <c r="C150" s="103"/>
      <c r="D150" s="1000"/>
      <c r="E150" s="1000"/>
      <c r="F150" s="103"/>
      <c r="G150" s="103"/>
      <c r="H150" s="1000"/>
      <c r="I150" s="1496"/>
      <c r="J150" s="1000"/>
    </row>
    <row r="151" spans="2:10" s="100" customFormat="1" x14ac:dyDescent="0.25">
      <c r="B151" s="103"/>
      <c r="C151" s="103"/>
      <c r="D151" s="1000"/>
      <c r="E151" s="1000"/>
      <c r="F151" s="103"/>
      <c r="G151" s="103"/>
      <c r="H151" s="1000"/>
      <c r="I151" s="1496"/>
      <c r="J151" s="1000"/>
    </row>
    <row r="152" spans="2:10" s="100" customFormat="1" x14ac:dyDescent="0.25">
      <c r="B152" s="103"/>
      <c r="C152" s="103"/>
      <c r="D152" s="1000"/>
      <c r="E152" s="1000"/>
      <c r="F152" s="103"/>
      <c r="G152" s="103"/>
      <c r="H152" s="1000"/>
      <c r="I152" s="1496"/>
      <c r="J152" s="1000"/>
    </row>
    <row r="153" spans="2:10" s="100" customFormat="1" x14ac:dyDescent="0.25">
      <c r="B153" s="103"/>
      <c r="C153" s="103"/>
      <c r="D153" s="1000"/>
      <c r="E153" s="1000"/>
      <c r="F153" s="103"/>
      <c r="G153" s="103"/>
      <c r="H153" s="1000"/>
      <c r="I153" s="1496"/>
      <c r="J153" s="1000"/>
    </row>
    <row r="154" spans="2:10" s="100" customFormat="1" x14ac:dyDescent="0.25">
      <c r="B154" s="103"/>
      <c r="C154" s="103"/>
      <c r="D154" s="1000"/>
      <c r="E154" s="1000"/>
      <c r="F154" s="103"/>
      <c r="G154" s="103"/>
      <c r="H154" s="1000"/>
      <c r="I154" s="1496"/>
      <c r="J154" s="1000"/>
    </row>
    <row r="155" spans="2:10" s="100" customFormat="1" x14ac:dyDescent="0.25">
      <c r="B155" s="103"/>
      <c r="C155" s="103"/>
      <c r="D155" s="1000"/>
      <c r="E155" s="1000"/>
      <c r="F155" s="103"/>
      <c r="G155" s="103"/>
      <c r="H155" s="1000"/>
      <c r="I155" s="1496"/>
      <c r="J155" s="1000"/>
    </row>
    <row r="156" spans="2:10" s="100" customFormat="1" x14ac:dyDescent="0.25">
      <c r="B156" s="103"/>
      <c r="C156" s="103"/>
      <c r="D156" s="1000"/>
      <c r="E156" s="1000"/>
      <c r="F156" s="103"/>
      <c r="G156" s="103"/>
      <c r="H156" s="1000"/>
      <c r="I156" s="1496"/>
      <c r="J156" s="1000"/>
    </row>
    <row r="157" spans="2:10" s="100" customFormat="1" x14ac:dyDescent="0.25">
      <c r="B157" s="103"/>
      <c r="C157" s="103"/>
      <c r="D157" s="1000"/>
      <c r="E157" s="1000"/>
      <c r="F157" s="103"/>
      <c r="G157" s="103"/>
      <c r="H157" s="1000"/>
      <c r="I157" s="1496"/>
      <c r="J157" s="1000"/>
    </row>
    <row r="158" spans="2:10" s="100" customFormat="1" x14ac:dyDescent="0.25">
      <c r="B158" s="103"/>
      <c r="C158" s="103"/>
      <c r="D158" s="1000"/>
      <c r="E158" s="1000"/>
      <c r="F158" s="103"/>
      <c r="G158" s="103"/>
      <c r="H158" s="1000"/>
      <c r="I158" s="1496"/>
      <c r="J158" s="1000"/>
    </row>
    <row r="159" spans="2:10" s="100" customFormat="1" x14ac:dyDescent="0.25">
      <c r="B159" s="103"/>
      <c r="C159" s="103"/>
      <c r="D159" s="1000"/>
      <c r="E159" s="1000"/>
      <c r="F159" s="103"/>
      <c r="G159" s="103"/>
      <c r="H159" s="1000"/>
      <c r="I159" s="1496"/>
      <c r="J159" s="1000"/>
    </row>
    <row r="160" spans="2:10" s="100" customFormat="1" x14ac:dyDescent="0.25">
      <c r="B160" s="103"/>
      <c r="C160" s="103"/>
      <c r="D160" s="1000"/>
      <c r="E160" s="1000"/>
      <c r="F160" s="103"/>
      <c r="G160" s="103"/>
      <c r="H160" s="1000"/>
      <c r="I160" s="1496"/>
      <c r="J160" s="1000"/>
    </row>
    <row r="161" spans="2:10" s="100" customFormat="1" x14ac:dyDescent="0.25">
      <c r="B161" s="103"/>
      <c r="C161" s="103"/>
      <c r="D161" s="1000"/>
      <c r="E161" s="1000"/>
      <c r="F161" s="103"/>
      <c r="G161" s="103"/>
      <c r="H161" s="1000"/>
      <c r="I161" s="1496"/>
      <c r="J161" s="1000"/>
    </row>
    <row r="162" spans="2:10" s="100" customFormat="1" x14ac:dyDescent="0.25">
      <c r="B162" s="103"/>
      <c r="C162" s="103"/>
      <c r="D162" s="1000"/>
      <c r="E162" s="1000"/>
      <c r="F162" s="103"/>
      <c r="G162" s="103"/>
      <c r="H162" s="1000"/>
      <c r="I162" s="1496"/>
      <c r="J162" s="1000"/>
    </row>
    <row r="163" spans="2:10" s="100" customFormat="1" x14ac:dyDescent="0.25">
      <c r="B163" s="103"/>
      <c r="C163" s="103"/>
      <c r="D163" s="1000"/>
      <c r="E163" s="1000"/>
      <c r="F163" s="103"/>
      <c r="G163" s="103"/>
      <c r="H163" s="1000"/>
      <c r="I163" s="1496"/>
      <c r="J163" s="1000"/>
    </row>
    <row r="164" spans="2:10" s="100" customFormat="1" x14ac:dyDescent="0.25">
      <c r="B164" s="103"/>
      <c r="C164" s="103"/>
      <c r="D164" s="1000"/>
      <c r="E164" s="1000"/>
      <c r="F164" s="103"/>
      <c r="G164" s="103"/>
      <c r="H164" s="1000"/>
      <c r="I164" s="1496"/>
      <c r="J164" s="1000"/>
    </row>
    <row r="165" spans="2:10" s="100" customFormat="1" x14ac:dyDescent="0.25">
      <c r="B165" s="103"/>
      <c r="C165" s="103"/>
      <c r="D165" s="1000"/>
      <c r="E165" s="1000"/>
      <c r="F165" s="103"/>
      <c r="G165" s="103"/>
      <c r="H165" s="1000"/>
      <c r="I165" s="1496"/>
      <c r="J165" s="1000"/>
    </row>
    <row r="166" spans="2:10" s="100" customFormat="1" x14ac:dyDescent="0.25">
      <c r="B166" s="103"/>
      <c r="C166" s="103"/>
      <c r="D166" s="1000"/>
      <c r="E166" s="1000"/>
      <c r="F166" s="103"/>
      <c r="G166" s="103"/>
      <c r="H166" s="1000"/>
      <c r="I166" s="1496"/>
      <c r="J166" s="1000"/>
    </row>
    <row r="167" spans="2:10" s="100" customFormat="1" x14ac:dyDescent="0.25">
      <c r="B167" s="103"/>
      <c r="C167" s="103"/>
      <c r="D167" s="1000"/>
      <c r="E167" s="1000"/>
      <c r="F167" s="103"/>
      <c r="G167" s="103"/>
      <c r="H167" s="1000"/>
      <c r="I167" s="1496"/>
      <c r="J167" s="1000"/>
    </row>
    <row r="168" spans="2:10" s="100" customFormat="1" x14ac:dyDescent="0.25">
      <c r="B168" s="103"/>
      <c r="C168" s="103"/>
      <c r="D168" s="1000"/>
      <c r="E168" s="1000"/>
      <c r="F168" s="103"/>
      <c r="G168" s="103"/>
      <c r="H168" s="1000"/>
      <c r="I168" s="1496"/>
      <c r="J168" s="1000"/>
    </row>
    <row r="169" spans="2:10" s="100" customFormat="1" x14ac:dyDescent="0.25">
      <c r="B169" s="103"/>
      <c r="C169" s="103"/>
      <c r="D169" s="1000"/>
      <c r="E169" s="1000"/>
      <c r="F169" s="103"/>
      <c r="G169" s="103"/>
      <c r="H169" s="1000"/>
      <c r="I169" s="1496"/>
      <c r="J169" s="1000"/>
    </row>
    <row r="170" spans="2:10" s="100" customFormat="1" x14ac:dyDescent="0.25">
      <c r="B170" s="103"/>
      <c r="C170" s="103"/>
      <c r="D170" s="1000"/>
      <c r="E170" s="1000"/>
      <c r="F170" s="103"/>
      <c r="G170" s="103"/>
      <c r="H170" s="1000"/>
      <c r="I170" s="1496"/>
      <c r="J170" s="1000"/>
    </row>
    <row r="171" spans="2:10" s="100" customFormat="1" x14ac:dyDescent="0.25">
      <c r="B171" s="103"/>
      <c r="C171" s="103"/>
      <c r="D171" s="1000"/>
      <c r="E171" s="1000"/>
      <c r="F171" s="103"/>
      <c r="G171" s="103"/>
      <c r="H171" s="1000"/>
      <c r="I171" s="1496"/>
      <c r="J171" s="1000"/>
    </row>
    <row r="172" spans="2:10" s="100" customFormat="1" x14ac:dyDescent="0.25">
      <c r="B172" s="103"/>
      <c r="C172" s="103"/>
      <c r="D172" s="1000"/>
      <c r="E172" s="1000"/>
      <c r="F172" s="103"/>
      <c r="G172" s="103"/>
      <c r="H172" s="1000"/>
      <c r="I172" s="1496"/>
      <c r="J172" s="1000"/>
    </row>
    <row r="173" spans="2:10" s="100" customFormat="1" x14ac:dyDescent="0.25">
      <c r="B173" s="103"/>
      <c r="C173" s="103"/>
      <c r="D173" s="1000"/>
      <c r="E173" s="1000"/>
      <c r="F173" s="103"/>
      <c r="G173" s="103"/>
      <c r="H173" s="1000"/>
      <c r="I173" s="1496"/>
      <c r="J173" s="1000"/>
    </row>
    <row r="174" spans="2:10" s="100" customFormat="1" x14ac:dyDescent="0.25">
      <c r="B174" s="103"/>
      <c r="C174" s="103"/>
      <c r="D174" s="1000"/>
      <c r="E174" s="1000"/>
      <c r="F174" s="103"/>
      <c r="G174" s="103"/>
      <c r="H174" s="1000"/>
      <c r="I174" s="1496"/>
      <c r="J174" s="1000"/>
    </row>
    <row r="175" spans="2:10" s="100" customFormat="1" x14ac:dyDescent="0.25">
      <c r="B175" s="103"/>
      <c r="C175" s="103"/>
      <c r="D175" s="1000"/>
      <c r="E175" s="1000"/>
      <c r="F175" s="103"/>
      <c r="G175" s="103"/>
      <c r="H175" s="1000"/>
      <c r="I175" s="1496"/>
      <c r="J175" s="1000"/>
    </row>
    <row r="176" spans="2:10" s="100" customFormat="1" x14ac:dyDescent="0.25">
      <c r="B176" s="103"/>
      <c r="C176" s="103"/>
      <c r="D176" s="1000"/>
      <c r="E176" s="1000"/>
      <c r="F176" s="103"/>
      <c r="G176" s="103"/>
      <c r="H176" s="1000"/>
      <c r="I176" s="1496"/>
      <c r="J176" s="1000"/>
    </row>
    <row r="177" spans="2:10" s="100" customFormat="1" x14ac:dyDescent="0.25">
      <c r="B177" s="103"/>
      <c r="C177" s="103"/>
      <c r="D177" s="1000"/>
      <c r="E177" s="1000"/>
      <c r="F177" s="103"/>
      <c r="G177" s="103"/>
      <c r="H177" s="1000"/>
      <c r="I177" s="1496"/>
      <c r="J177" s="1000"/>
    </row>
    <row r="178" spans="2:10" s="100" customFormat="1" x14ac:dyDescent="0.25">
      <c r="B178" s="103"/>
      <c r="C178" s="103"/>
      <c r="D178" s="1000"/>
      <c r="E178" s="1000"/>
      <c r="F178" s="103"/>
      <c r="G178" s="103"/>
      <c r="H178" s="1000"/>
      <c r="I178" s="1496"/>
      <c r="J178" s="1000"/>
    </row>
    <row r="179" spans="2:10" s="100" customFormat="1" x14ac:dyDescent="0.25">
      <c r="B179" s="103"/>
      <c r="C179" s="103"/>
      <c r="D179" s="1000"/>
      <c r="E179" s="1000"/>
      <c r="F179" s="103"/>
      <c r="G179" s="103"/>
      <c r="H179" s="1000"/>
      <c r="I179" s="1496"/>
      <c r="J179" s="1000"/>
    </row>
    <row r="180" spans="2:10" s="100" customFormat="1" x14ac:dyDescent="0.25">
      <c r="B180" s="103"/>
      <c r="C180" s="103"/>
      <c r="D180" s="1000"/>
      <c r="E180" s="1000"/>
      <c r="F180" s="103"/>
      <c r="G180" s="103"/>
      <c r="H180" s="1000"/>
      <c r="I180" s="1496"/>
      <c r="J180" s="1000"/>
    </row>
    <row r="181" spans="2:10" s="100" customFormat="1" x14ac:dyDescent="0.25">
      <c r="B181" s="103"/>
      <c r="C181" s="103"/>
      <c r="D181" s="1000"/>
      <c r="E181" s="1000"/>
      <c r="F181" s="103"/>
      <c r="G181" s="103"/>
      <c r="H181" s="1000"/>
      <c r="I181" s="1496"/>
      <c r="J181" s="1000"/>
    </row>
    <row r="182" spans="2:10" s="100" customFormat="1" x14ac:dyDescent="0.25">
      <c r="B182" s="103"/>
      <c r="C182" s="103"/>
      <c r="D182" s="1000"/>
      <c r="E182" s="1000"/>
      <c r="F182" s="103"/>
      <c r="G182" s="103"/>
      <c r="H182" s="1000"/>
      <c r="I182" s="1496"/>
      <c r="J182" s="1000"/>
    </row>
    <row r="183" spans="2:10" s="100" customFormat="1" x14ac:dyDescent="0.25">
      <c r="B183" s="103"/>
      <c r="C183" s="103"/>
      <c r="D183" s="1000"/>
      <c r="E183" s="1000"/>
      <c r="F183" s="103"/>
      <c r="G183" s="103"/>
      <c r="H183" s="1000"/>
      <c r="I183" s="1496"/>
      <c r="J183" s="1000"/>
    </row>
    <row r="184" spans="2:10" s="100" customFormat="1" x14ac:dyDescent="0.25">
      <c r="B184" s="103"/>
      <c r="C184" s="103"/>
      <c r="D184" s="1000"/>
      <c r="E184" s="1000"/>
      <c r="F184" s="103"/>
      <c r="G184" s="103"/>
      <c r="H184" s="1000"/>
      <c r="I184" s="1496"/>
      <c r="J184" s="1000"/>
    </row>
    <row r="185" spans="2:10" s="100" customFormat="1" x14ac:dyDescent="0.25">
      <c r="B185" s="103"/>
      <c r="C185" s="103"/>
      <c r="D185" s="1000"/>
      <c r="E185" s="1000"/>
      <c r="F185" s="103"/>
      <c r="G185" s="103"/>
      <c r="H185" s="1000"/>
      <c r="I185" s="1000"/>
      <c r="J185" s="1000"/>
    </row>
    <row r="186" spans="2:10" s="100" customFormat="1" x14ac:dyDescent="0.25">
      <c r="B186" s="103"/>
      <c r="C186" s="103"/>
      <c r="D186" s="1000"/>
      <c r="E186" s="1000"/>
      <c r="F186" s="103"/>
      <c r="G186" s="103"/>
      <c r="H186" s="1000"/>
      <c r="I186" s="1000"/>
      <c r="J186" s="1000"/>
    </row>
    <row r="187" spans="2:10" s="100" customFormat="1" x14ac:dyDescent="0.25">
      <c r="B187" s="103"/>
      <c r="C187" s="103"/>
      <c r="D187" s="1000"/>
      <c r="E187" s="1000"/>
      <c r="F187" s="103"/>
      <c r="G187" s="103"/>
      <c r="H187" s="1000"/>
      <c r="I187" s="1000"/>
      <c r="J187" s="1000"/>
    </row>
    <row r="188" spans="2:10" s="100" customFormat="1" x14ac:dyDescent="0.25">
      <c r="B188" s="103"/>
      <c r="C188" s="103"/>
      <c r="D188" s="1000"/>
      <c r="E188" s="1000"/>
      <c r="F188" s="103"/>
      <c r="G188" s="103"/>
      <c r="H188" s="1000"/>
      <c r="I188" s="1000"/>
      <c r="J188" s="1000"/>
    </row>
    <row r="189" spans="2:10" s="100" customFormat="1" x14ac:dyDescent="0.25">
      <c r="B189" s="103"/>
      <c r="C189" s="103"/>
      <c r="D189" s="1000"/>
      <c r="E189" s="1000"/>
      <c r="F189" s="103"/>
      <c r="G189" s="103"/>
      <c r="H189" s="1000"/>
      <c r="I189" s="1000"/>
      <c r="J189" s="1000"/>
    </row>
    <row r="190" spans="2:10" s="100" customFormat="1" x14ac:dyDescent="0.25">
      <c r="B190" s="103"/>
      <c r="C190" s="103"/>
      <c r="D190" s="1000"/>
      <c r="E190" s="1000"/>
      <c r="F190" s="103"/>
      <c r="G190" s="103"/>
      <c r="H190" s="1000"/>
      <c r="I190" s="1000"/>
      <c r="J190" s="1000"/>
    </row>
    <row r="191" spans="2:10" s="100" customFormat="1" x14ac:dyDescent="0.25">
      <c r="B191" s="103"/>
      <c r="C191" s="103"/>
      <c r="D191" s="1000"/>
      <c r="E191" s="1000"/>
      <c r="F191" s="103"/>
      <c r="G191" s="103"/>
      <c r="H191" s="1000"/>
      <c r="I191" s="1000"/>
      <c r="J191" s="1000"/>
    </row>
    <row r="192" spans="2:10" s="100" customFormat="1" x14ac:dyDescent="0.25">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68:B74"/>
    <mergeCell ref="C68:C74"/>
    <mergeCell ref="D68:D71"/>
    <mergeCell ref="G68:G69"/>
    <mergeCell ref="D72:D73"/>
    <mergeCell ref="G72:G73"/>
    <mergeCell ref="B33:B43"/>
    <mergeCell ref="D33:D34"/>
    <mergeCell ref="D36:D37"/>
    <mergeCell ref="E36:E37"/>
    <mergeCell ref="C33:C42"/>
    <mergeCell ref="B45:B53"/>
    <mergeCell ref="C45:C53"/>
    <mergeCell ref="B61:B66"/>
    <mergeCell ref="C61:C66"/>
    <mergeCell ref="H61:H66"/>
    <mergeCell ref="G62:G66"/>
    <mergeCell ref="B55:B59"/>
    <mergeCell ref="C55:C59"/>
    <mergeCell ref="G55:G57"/>
    <mergeCell ref="H55:H57"/>
    <mergeCell ref="F36:F37"/>
    <mergeCell ref="G36:G37"/>
    <mergeCell ref="H36:H37"/>
    <mergeCell ref="I24:I27"/>
    <mergeCell ref="D25:D27"/>
    <mergeCell ref="E25:E27"/>
    <mergeCell ref="F25:F27"/>
    <mergeCell ref="D28:D29"/>
    <mergeCell ref="E28:E29"/>
    <mergeCell ref="F28:F29"/>
    <mergeCell ref="G28:G29"/>
    <mergeCell ref="H28:H29"/>
    <mergeCell ref="I36:I37"/>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FU1103"/>
  <sheetViews>
    <sheetView tabSelected="1" zoomScale="55" zoomScaleNormal="55" workbookViewId="0">
      <selection activeCell="E17" sqref="E17"/>
    </sheetView>
  </sheetViews>
  <sheetFormatPr baseColWidth="10" defaultColWidth="11.42578125" defaultRowHeight="15" x14ac:dyDescent="0.25"/>
  <cols>
    <col min="1" max="1" width="2.42578125" style="1106" customWidth="1"/>
    <col min="2" max="2" width="37.85546875" style="1339" customWidth="1"/>
    <col min="3" max="3" width="59.42578125" style="1339" customWidth="1"/>
    <col min="4" max="4" width="16.42578125" style="1339" customWidth="1"/>
    <col min="5" max="5" width="20.5703125" style="1339" customWidth="1"/>
    <col min="6" max="16" width="14.42578125" style="1339" hidden="1" customWidth="1"/>
    <col min="17" max="17" width="16.5703125" style="1339" hidden="1" customWidth="1"/>
    <col min="18" max="18" width="10" style="1339" hidden="1" customWidth="1"/>
    <col min="19" max="19" width="13.42578125" style="1339" hidden="1" customWidth="1"/>
    <col min="20" max="20" width="13" style="1339" hidden="1" customWidth="1"/>
    <col min="21" max="21" width="11.42578125" style="1339" hidden="1" customWidth="1"/>
    <col min="22" max="22" width="16.140625" style="1217" hidden="1" customWidth="1"/>
    <col min="23" max="23" width="17" style="1339" hidden="1" customWidth="1"/>
    <col min="24" max="25" width="14.5703125" style="1339" customWidth="1"/>
    <col min="26" max="26" width="16.140625" style="1339" hidden="1" customWidth="1"/>
    <col min="27" max="28" width="14.5703125" style="1218" customWidth="1"/>
    <col min="29" max="29" width="15.85546875" style="1339" hidden="1" customWidth="1"/>
    <col min="30" max="30" width="12.85546875" style="1218" hidden="1" customWidth="1"/>
    <col min="31" max="31" width="14.5703125" style="1219" customWidth="1"/>
    <col min="32" max="32" width="14.5703125" style="1339" customWidth="1"/>
    <col min="33" max="33" width="17.140625" style="1339" hidden="1" customWidth="1"/>
    <col min="34" max="35" width="14.5703125" style="1220" customWidth="1"/>
    <col min="36" max="36" width="16.5703125" style="1339" hidden="1" customWidth="1"/>
    <col min="37" max="37" width="12.85546875" style="1218" hidden="1" customWidth="1"/>
    <col min="38" max="39" width="14.5703125" style="1339" customWidth="1"/>
    <col min="40" max="40" width="17" style="1339" hidden="1" customWidth="1"/>
    <col min="41" max="42" width="14.5703125" style="1339" customWidth="1"/>
    <col min="43" max="43" width="16.140625" style="1339" hidden="1" customWidth="1"/>
    <col min="44" max="44" width="15.140625" style="1218" hidden="1" customWidth="1"/>
    <col min="45" max="46" width="14.5703125" style="1339" customWidth="1"/>
    <col min="47" max="47" width="16.140625" style="1339" hidden="1" customWidth="1"/>
    <col min="48" max="48" width="14.5703125" style="1218" customWidth="1"/>
    <col min="49" max="49" width="17.42578125" style="1339" hidden="1" customWidth="1"/>
    <col min="50" max="50" width="12.85546875" style="1218" hidden="1" customWidth="1"/>
    <col min="51" max="52" width="14.5703125" style="1339" customWidth="1"/>
    <col min="53" max="53" width="16.5703125" style="1339" hidden="1" customWidth="1"/>
    <col min="54" max="55" width="14.5703125" style="1218" customWidth="1"/>
    <col min="56" max="56" width="17" style="1339" hidden="1" customWidth="1"/>
    <col min="57" max="57" width="12.85546875" style="1218" hidden="1" customWidth="1"/>
    <col min="58" max="58" width="20.5703125" style="1339" customWidth="1"/>
    <col min="59" max="59" width="20" style="1339" hidden="1" customWidth="1"/>
    <col min="60" max="60" width="16.5703125" style="1111" hidden="1" customWidth="1"/>
    <col min="61" max="61" width="52.85546875" style="1112" hidden="1" customWidth="1"/>
    <col min="62" max="62" width="18.5703125" style="1113" hidden="1" customWidth="1"/>
    <col min="63" max="64" width="16.5703125" style="1113" hidden="1" customWidth="1"/>
    <col min="65" max="66" width="11.5703125" style="1114" hidden="1" customWidth="1"/>
    <col min="67" max="67" width="18.42578125" style="1114" hidden="1" customWidth="1"/>
    <col min="68" max="68" width="16.42578125" style="1113" hidden="1" customWidth="1"/>
    <col min="69" max="69" width="16" style="1113" hidden="1" customWidth="1"/>
    <col min="70" max="70" width="13.42578125" style="1113" hidden="1" customWidth="1"/>
    <col min="71" max="72" width="11.5703125" style="1113" hidden="1" customWidth="1"/>
    <col min="73" max="73" width="14.85546875" style="1113" hidden="1" customWidth="1"/>
    <col min="74" max="78" width="11.5703125" style="1113" hidden="1" customWidth="1"/>
    <col min="79" max="79" width="14.85546875" style="1113" hidden="1" customWidth="1"/>
    <col min="80" max="80" width="11.5703125" style="1115" hidden="1" customWidth="1"/>
    <col min="81" max="82" width="11.5703125" style="1113" hidden="1" customWidth="1"/>
    <col min="83" max="84" width="11.5703125" style="1115" hidden="1" customWidth="1"/>
    <col min="85" max="85" width="14.85546875" style="1115" hidden="1" customWidth="1"/>
    <col min="86" max="86" width="11.5703125" style="1115" hidden="1" customWidth="1"/>
    <col min="87" max="88" width="11.5703125" style="1113" hidden="1" customWidth="1"/>
    <col min="89" max="90" width="11.5703125" style="1115" hidden="1" customWidth="1"/>
    <col min="91" max="91" width="14.85546875" style="1115" hidden="1" customWidth="1"/>
    <col min="92" max="92" width="11.5703125" style="1116" hidden="1" customWidth="1"/>
    <col min="93" max="94" width="11.5703125" style="1117" hidden="1" customWidth="1"/>
    <col min="95" max="96" width="11.5703125" style="1111" hidden="1" customWidth="1"/>
    <col min="97" max="99" width="11.5703125" style="1111" customWidth="1"/>
    <col min="100" max="100" width="11.42578125" style="1111" customWidth="1"/>
    <col min="101" max="101" width="13.42578125" style="1111" customWidth="1"/>
    <col min="102" max="102" width="14.85546875" style="1111" customWidth="1"/>
    <col min="103" max="103" width="11.5703125" style="1111" customWidth="1"/>
    <col min="104" max="122" width="11.42578125" style="1111" customWidth="1"/>
    <col min="123" max="126" width="11.42578125" style="1111"/>
    <col min="127" max="134" width="11.42578125" style="1117"/>
    <col min="135" max="177" width="11.42578125" style="1106"/>
    <col min="178" max="16384" width="11.42578125" style="1339"/>
  </cols>
  <sheetData>
    <row r="1" spans="1:177" s="1106" customFormat="1" ht="6.6" customHeight="1" x14ac:dyDescent="0.25">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25">
      <c r="A2" s="1118"/>
      <c r="B2" s="2076" t="s">
        <v>1719</v>
      </c>
      <c r="C2" s="2076"/>
      <c r="D2" s="2076"/>
      <c r="E2" s="2076"/>
      <c r="F2" s="2076"/>
      <c r="G2" s="2076"/>
      <c r="H2" s="2076"/>
      <c r="I2" s="2076"/>
      <c r="J2" s="2076"/>
      <c r="K2" s="2076"/>
      <c r="L2" s="2076"/>
      <c r="M2" s="2076"/>
      <c r="N2" s="2076"/>
      <c r="O2" s="2076"/>
      <c r="P2" s="2076"/>
      <c r="Q2" s="2076"/>
      <c r="R2" s="2076"/>
      <c r="S2" s="2076"/>
      <c r="T2" s="2076"/>
      <c r="U2" s="2076"/>
      <c r="V2" s="2076"/>
      <c r="W2" s="2076"/>
      <c r="X2" s="2076"/>
      <c r="Y2" s="2076"/>
      <c r="Z2" s="2076"/>
      <c r="AA2" s="2076"/>
      <c r="AB2" s="2076"/>
      <c r="AC2" s="2076"/>
      <c r="AD2" s="2076"/>
      <c r="AE2" s="2076"/>
      <c r="AF2" s="2076"/>
      <c r="AG2" s="2076"/>
      <c r="AH2" s="2076"/>
      <c r="AI2" s="2076"/>
      <c r="AJ2" s="2076"/>
      <c r="AK2" s="2076"/>
      <c r="AL2" s="2076"/>
      <c r="AM2" s="2076"/>
      <c r="AN2" s="2076"/>
      <c r="AO2" s="2076"/>
      <c r="AP2" s="2076"/>
      <c r="AQ2" s="2076"/>
      <c r="AR2" s="2076"/>
      <c r="AS2" s="2076"/>
      <c r="AT2" s="2076"/>
      <c r="AU2" s="2076"/>
      <c r="AV2" s="2076"/>
      <c r="AW2" s="2076"/>
      <c r="AX2" s="2076"/>
      <c r="AY2" s="2076"/>
      <c r="AZ2" s="2076"/>
      <c r="BA2" s="2076"/>
      <c r="BB2" s="2076"/>
      <c r="BC2" s="2076"/>
      <c r="BD2" s="2076"/>
      <c r="BE2" s="2076"/>
      <c r="BF2" s="2076"/>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25">
      <c r="A3" s="1118"/>
      <c r="B3" s="2076"/>
      <c r="C3" s="2076"/>
      <c r="D3" s="2076"/>
      <c r="E3" s="2076"/>
      <c r="F3" s="2076"/>
      <c r="G3" s="2076"/>
      <c r="H3" s="2076"/>
      <c r="I3" s="2076"/>
      <c r="J3" s="2076"/>
      <c r="K3" s="2076"/>
      <c r="L3" s="2076"/>
      <c r="M3" s="2076"/>
      <c r="N3" s="2076"/>
      <c r="O3" s="2076"/>
      <c r="P3" s="2076"/>
      <c r="Q3" s="2076"/>
      <c r="R3" s="2076"/>
      <c r="S3" s="2076"/>
      <c r="T3" s="2076"/>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c r="AT3" s="2076"/>
      <c r="AU3" s="2076"/>
      <c r="AV3" s="2076"/>
      <c r="AW3" s="2076"/>
      <c r="AX3" s="2076"/>
      <c r="AY3" s="2076"/>
      <c r="AZ3" s="2076"/>
      <c r="BA3" s="2076"/>
      <c r="BB3" s="2076"/>
      <c r="BC3" s="2076"/>
      <c r="BD3" s="2076"/>
      <c r="BE3" s="2076"/>
      <c r="BF3" s="2076"/>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25">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25">
      <c r="A5" s="1118"/>
      <c r="B5" s="2077" t="s">
        <v>645</v>
      </c>
      <c r="C5" s="2078"/>
      <c r="D5" s="2078"/>
      <c r="E5" s="2078"/>
      <c r="F5" s="2078"/>
      <c r="G5" s="2078"/>
      <c r="H5" s="2078"/>
      <c r="I5" s="2078"/>
      <c r="J5" s="2078"/>
      <c r="K5" s="2078"/>
      <c r="L5" s="2078"/>
      <c r="M5" s="2078"/>
      <c r="N5" s="2078"/>
      <c r="O5" s="2078"/>
      <c r="P5" s="2078"/>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c r="AP5" s="2078"/>
      <c r="AQ5" s="2078"/>
      <c r="AR5" s="2078"/>
      <c r="AS5" s="2078"/>
      <c r="AT5" s="2078"/>
      <c r="AU5" s="2078"/>
      <c r="AV5" s="2078"/>
      <c r="AW5" s="2078"/>
      <c r="AX5" s="2078"/>
      <c r="AY5" s="2078"/>
      <c r="AZ5" s="2078"/>
      <c r="BA5" s="2078"/>
      <c r="BB5" s="2078"/>
      <c r="BC5" s="2078"/>
      <c r="BD5" s="2078"/>
      <c r="BE5" s="2078"/>
      <c r="BF5" s="2078"/>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25">
      <c r="A6" s="1118"/>
      <c r="B6" s="1139" t="s">
        <v>17</v>
      </c>
      <c r="C6" s="617"/>
      <c r="D6" s="116" t="s">
        <v>16</v>
      </c>
      <c r="E6" s="2079"/>
      <c r="F6" s="2079"/>
      <c r="G6" s="2079"/>
      <c r="H6" s="2079"/>
      <c r="I6" s="2079"/>
      <c r="J6" s="2079"/>
      <c r="K6" s="2079"/>
      <c r="L6" s="2079"/>
      <c r="M6" s="2079"/>
      <c r="N6" s="2079"/>
      <c r="O6" s="2079"/>
      <c r="P6" s="2079"/>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c r="AP6" s="2079"/>
      <c r="AQ6" s="2079"/>
      <c r="AR6" s="2079"/>
      <c r="AS6" s="2079"/>
      <c r="AT6" s="2079"/>
      <c r="AU6" s="2079"/>
      <c r="AV6" s="2079"/>
      <c r="AW6" s="2079"/>
      <c r="AX6" s="2079"/>
      <c r="AY6" s="2079"/>
      <c r="AZ6" s="2079"/>
      <c r="BA6" s="2079"/>
      <c r="BB6" s="2079"/>
      <c r="BC6" s="2079"/>
      <c r="BD6" s="2079"/>
      <c r="BE6" s="2079"/>
      <c r="BF6" s="2079"/>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25">
      <c r="A7" s="1118"/>
      <c r="B7" s="1139" t="s">
        <v>646</v>
      </c>
      <c r="C7" s="617"/>
      <c r="D7" s="116" t="s">
        <v>17</v>
      </c>
      <c r="E7" s="2079"/>
      <c r="F7" s="2079"/>
      <c r="G7" s="2079"/>
      <c r="H7" s="2079"/>
      <c r="I7" s="2079"/>
      <c r="J7" s="2079"/>
      <c r="K7" s="2079"/>
      <c r="L7" s="2079"/>
      <c r="M7" s="2079"/>
      <c r="N7" s="2079"/>
      <c r="O7" s="2079"/>
      <c r="P7" s="2079"/>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c r="AP7" s="2079"/>
      <c r="AQ7" s="2079"/>
      <c r="AR7" s="2079"/>
      <c r="AS7" s="2079"/>
      <c r="AT7" s="2079"/>
      <c r="AU7" s="2079"/>
      <c r="AV7" s="2079"/>
      <c r="AW7" s="2079"/>
      <c r="AX7" s="2079"/>
      <c r="AY7" s="2079"/>
      <c r="AZ7" s="2079"/>
      <c r="BA7" s="2079"/>
      <c r="BB7" s="2079"/>
      <c r="BC7" s="2079"/>
      <c r="BD7" s="2079"/>
      <c r="BE7" s="2079"/>
      <c r="BF7" s="2079"/>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25">
      <c r="A8" s="1118"/>
      <c r="B8" s="1139" t="s">
        <v>18</v>
      </c>
      <c r="C8" s="617"/>
      <c r="D8" s="116" t="s">
        <v>19</v>
      </c>
      <c r="E8" s="2079"/>
      <c r="F8" s="2079"/>
      <c r="G8" s="2079"/>
      <c r="H8" s="2079"/>
      <c r="I8" s="2079"/>
      <c r="J8" s="2079"/>
      <c r="K8" s="2079"/>
      <c r="L8" s="2079"/>
      <c r="M8" s="2079"/>
      <c r="N8" s="2079"/>
      <c r="O8" s="2079"/>
      <c r="P8" s="2079"/>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c r="AP8" s="2079"/>
      <c r="AQ8" s="2079"/>
      <c r="AR8" s="2079"/>
      <c r="AS8" s="2079"/>
      <c r="AT8" s="2079"/>
      <c r="AU8" s="2079"/>
      <c r="AV8" s="2079"/>
      <c r="AW8" s="2079"/>
      <c r="AX8" s="2079"/>
      <c r="AY8" s="2079"/>
      <c r="AZ8" s="2079"/>
      <c r="BA8" s="2079"/>
      <c r="BB8" s="2079"/>
      <c r="BC8" s="2079"/>
      <c r="BD8" s="2079"/>
      <c r="BE8" s="2079"/>
      <c r="BF8" s="2079"/>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25">
      <c r="A9" s="1118"/>
      <c r="B9" s="1139" t="s">
        <v>20</v>
      </c>
      <c r="C9" s="617"/>
      <c r="D9" s="116" t="s">
        <v>21</v>
      </c>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c r="AP9" s="2079"/>
      <c r="AQ9" s="2079"/>
      <c r="AR9" s="2079"/>
      <c r="AS9" s="2079"/>
      <c r="AT9" s="2079"/>
      <c r="AU9" s="2079"/>
      <c r="AV9" s="2079"/>
      <c r="AW9" s="2079"/>
      <c r="AX9" s="2079"/>
      <c r="AY9" s="2079"/>
      <c r="AZ9" s="2079"/>
      <c r="BA9" s="2079"/>
      <c r="BB9" s="2079"/>
      <c r="BC9" s="2079"/>
      <c r="BD9" s="2079"/>
      <c r="BE9" s="2079"/>
      <c r="BF9" s="2079"/>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25">
      <c r="A10" s="1118"/>
      <c r="B10" s="1139" t="s">
        <v>121</v>
      </c>
      <c r="C10" s="618"/>
      <c r="D10" s="116" t="s">
        <v>22</v>
      </c>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c r="AP10" s="2079"/>
      <c r="AQ10" s="2079"/>
      <c r="AR10" s="2079"/>
      <c r="AS10" s="2079"/>
      <c r="AT10" s="2079"/>
      <c r="AU10" s="2079"/>
      <c r="AV10" s="2079"/>
      <c r="AW10" s="2079"/>
      <c r="AX10" s="2079"/>
      <c r="AY10" s="2079"/>
      <c r="AZ10" s="2079"/>
      <c r="BA10" s="2079"/>
      <c r="BB10" s="2079"/>
      <c r="BC10" s="2079"/>
      <c r="BD10" s="2079"/>
      <c r="BE10" s="2079"/>
      <c r="BF10" s="2079"/>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75" thickBot="1" x14ac:dyDescent="0.3">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25">
      <c r="A12" s="1118"/>
      <c r="B12" s="631" t="s">
        <v>1721</v>
      </c>
      <c r="C12" s="2073" t="s">
        <v>1720</v>
      </c>
      <c r="D12" s="2073"/>
      <c r="E12" s="2073"/>
      <c r="F12" s="2073"/>
      <c r="G12" s="2073"/>
      <c r="H12" s="2073"/>
      <c r="I12" s="2073"/>
      <c r="J12" s="2073"/>
      <c r="K12" s="2073"/>
      <c r="L12" s="2073"/>
      <c r="M12" s="2073"/>
      <c r="N12" s="2073"/>
      <c r="O12" s="2073"/>
      <c r="P12" s="2073"/>
      <c r="Q12" s="2073"/>
      <c r="R12" s="2073"/>
      <c r="S12" s="2073"/>
      <c r="T12" s="2073"/>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c r="AT12" s="2073"/>
      <c r="AU12" s="2073"/>
      <c r="AV12" s="2073"/>
      <c r="AW12" s="2073"/>
      <c r="AX12" s="2073"/>
      <c r="AY12" s="2073"/>
      <c r="AZ12" s="2073"/>
      <c r="BA12" s="2073"/>
      <c r="BB12" s="2073"/>
      <c r="BC12" s="2073"/>
      <c r="BD12" s="2073"/>
      <c r="BE12" s="2073"/>
      <c r="BF12" s="2073"/>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25">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25">
      <c r="A14" s="1118"/>
      <c r="B14" s="2052" t="s">
        <v>48</v>
      </c>
      <c r="C14" s="2053"/>
      <c r="D14" s="2053"/>
      <c r="E14" s="2053"/>
      <c r="F14" s="2053"/>
      <c r="G14" s="2053"/>
      <c r="H14" s="2053"/>
      <c r="I14" s="2053"/>
      <c r="J14" s="2053"/>
      <c r="K14" s="2053"/>
      <c r="L14" s="2053"/>
      <c r="M14" s="2053"/>
      <c r="N14" s="2053"/>
      <c r="O14" s="2053"/>
      <c r="P14" s="2053"/>
      <c r="Q14" s="2053"/>
      <c r="R14" s="2053"/>
      <c r="S14" s="2053"/>
      <c r="T14" s="2053"/>
      <c r="U14" s="2053"/>
      <c r="V14" s="2053"/>
      <c r="W14" s="2053"/>
      <c r="X14" s="2053"/>
      <c r="Y14" s="2053"/>
      <c r="Z14" s="2053"/>
      <c r="AA14" s="2053"/>
      <c r="AB14" s="2053"/>
      <c r="AC14" s="2053"/>
      <c r="AD14" s="2053"/>
      <c r="AE14" s="2053"/>
      <c r="AF14" s="2053"/>
      <c r="AG14" s="2053"/>
      <c r="AH14" s="2053"/>
      <c r="AI14" s="2053"/>
      <c r="AJ14" s="2053"/>
      <c r="AK14" s="2053"/>
      <c r="AL14" s="2053"/>
      <c r="AM14" s="2053"/>
      <c r="AN14" s="2053"/>
      <c r="AO14" s="2053"/>
      <c r="AP14" s="2053"/>
      <c r="AQ14" s="2053"/>
      <c r="AR14" s="2053"/>
      <c r="AS14" s="2053"/>
      <c r="AT14" s="2053"/>
      <c r="AU14" s="2053"/>
      <c r="AV14" s="2053"/>
      <c r="AW14" s="2053"/>
      <c r="AX14" s="2053"/>
      <c r="AY14" s="2053"/>
      <c r="AZ14" s="2053"/>
      <c r="BA14" s="2053"/>
      <c r="BB14" s="2053"/>
      <c r="BC14" s="2053"/>
      <c r="BD14" s="2053"/>
      <c r="BE14" s="2053"/>
      <c r="BF14" s="2053"/>
      <c r="BG14" s="2054"/>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25">
      <c r="A15" s="1118"/>
      <c r="B15" s="2056" t="s">
        <v>1725</v>
      </c>
      <c r="C15" s="2058" t="s">
        <v>1726</v>
      </c>
      <c r="D15" s="2059" t="s">
        <v>25</v>
      </c>
      <c r="E15" s="2060"/>
      <c r="F15" s="2060"/>
      <c r="G15" s="2060"/>
      <c r="H15" s="2060"/>
      <c r="I15" s="2060"/>
      <c r="J15" s="2060"/>
      <c r="K15" s="2060"/>
      <c r="L15" s="2060"/>
      <c r="M15" s="2060"/>
      <c r="N15" s="2060"/>
      <c r="O15" s="2060"/>
      <c r="P15" s="2061"/>
      <c r="Q15" s="621"/>
      <c r="R15" s="621"/>
      <c r="S15" s="2058" t="s">
        <v>193</v>
      </c>
      <c r="T15" s="2058"/>
      <c r="U15" s="2058"/>
      <c r="V15" s="2058"/>
      <c r="W15" s="2058"/>
      <c r="X15" s="2055" t="s">
        <v>201</v>
      </c>
      <c r="Y15" s="2055"/>
      <c r="Z15" s="2055"/>
      <c r="AA15" s="2055"/>
      <c r="AB15" s="2055"/>
      <c r="AC15" s="2055"/>
      <c r="AD15" s="2055"/>
      <c r="AE15" s="2055" t="s">
        <v>200</v>
      </c>
      <c r="AF15" s="2055"/>
      <c r="AG15" s="2055"/>
      <c r="AH15" s="2055"/>
      <c r="AI15" s="2055"/>
      <c r="AJ15" s="2055"/>
      <c r="AK15" s="2055"/>
      <c r="AL15" s="2055" t="s">
        <v>199</v>
      </c>
      <c r="AM15" s="2055"/>
      <c r="AN15" s="2055"/>
      <c r="AO15" s="2055"/>
      <c r="AP15" s="2055"/>
      <c r="AQ15" s="2055"/>
      <c r="AR15" s="2055"/>
      <c r="AS15" s="2055" t="s">
        <v>362</v>
      </c>
      <c r="AT15" s="2055"/>
      <c r="AU15" s="2055"/>
      <c r="AV15" s="2055"/>
      <c r="AW15" s="2055"/>
      <c r="AX15" s="2055"/>
      <c r="AY15" s="2055" t="s">
        <v>198</v>
      </c>
      <c r="AZ15" s="2055"/>
      <c r="BA15" s="2055"/>
      <c r="BB15" s="2055"/>
      <c r="BC15" s="2055"/>
      <c r="BD15" s="2055"/>
      <c r="BE15" s="2055"/>
      <c r="BF15" s="2058" t="s">
        <v>604</v>
      </c>
      <c r="BG15" s="2048"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60" x14ac:dyDescent="0.25">
      <c r="A16" s="1118"/>
      <c r="B16" s="2057"/>
      <c r="C16" s="2058"/>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9" t="s">
        <v>194</v>
      </c>
      <c r="Y16" s="2049"/>
      <c r="Z16" s="940" t="s">
        <v>202</v>
      </c>
      <c r="AA16" s="207" t="s">
        <v>603</v>
      </c>
      <c r="AB16" s="207" t="s">
        <v>615</v>
      </c>
      <c r="AC16" s="206" t="s">
        <v>203</v>
      </c>
      <c r="AD16" s="207" t="s">
        <v>294</v>
      </c>
      <c r="AE16" s="2049" t="s">
        <v>195</v>
      </c>
      <c r="AF16" s="2049"/>
      <c r="AG16" s="206" t="s">
        <v>204</v>
      </c>
      <c r="AH16" s="208" t="s">
        <v>616</v>
      </c>
      <c r="AI16" s="208" t="s">
        <v>617</v>
      </c>
      <c r="AJ16" s="206" t="s">
        <v>205</v>
      </c>
      <c r="AK16" s="207" t="s">
        <v>294</v>
      </c>
      <c r="AL16" s="2049" t="s">
        <v>196</v>
      </c>
      <c r="AM16" s="2049"/>
      <c r="AN16" s="940" t="s">
        <v>206</v>
      </c>
      <c r="AO16" s="940" t="s">
        <v>618</v>
      </c>
      <c r="AP16" s="940" t="s">
        <v>619</v>
      </c>
      <c r="AQ16" s="206" t="s">
        <v>207</v>
      </c>
      <c r="AR16" s="207" t="s">
        <v>294</v>
      </c>
      <c r="AS16" s="2049" t="s">
        <v>620</v>
      </c>
      <c r="AT16" s="2049"/>
      <c r="AU16" s="206" t="s">
        <v>364</v>
      </c>
      <c r="AV16" s="207" t="s">
        <v>621</v>
      </c>
      <c r="AW16" s="206" t="s">
        <v>363</v>
      </c>
      <c r="AX16" s="207" t="s">
        <v>294</v>
      </c>
      <c r="AY16" s="2049" t="s">
        <v>197</v>
      </c>
      <c r="AZ16" s="2049"/>
      <c r="BA16" s="206" t="s">
        <v>208</v>
      </c>
      <c r="BB16" s="207" t="s">
        <v>622</v>
      </c>
      <c r="BC16" s="207" t="s">
        <v>623</v>
      </c>
      <c r="BD16" s="206" t="s">
        <v>209</v>
      </c>
      <c r="BE16" s="207" t="s">
        <v>294</v>
      </c>
      <c r="BF16" s="2058"/>
      <c r="BG16" s="2048"/>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25">
      <c r="A17" s="1118"/>
      <c r="B17" s="97" t="s">
        <v>396</v>
      </c>
      <c r="C17" s="209" t="s">
        <v>2</v>
      </c>
      <c r="D17" s="133" t="str">
        <f t="shared" ref="D17:D27" si="0">VLOOKUP($C17,$BI$79:$CM$461,2,FALSE)</f>
        <v xml:space="preserve">t </v>
      </c>
      <c r="E17" s="1896">
        <v>28.116124032587955</v>
      </c>
      <c r="F17" s="131"/>
      <c r="G17" s="131"/>
      <c r="H17" s="131"/>
      <c r="I17" s="131"/>
      <c r="J17" s="131"/>
      <c r="K17" s="131"/>
      <c r="L17" s="131"/>
      <c r="M17" s="131"/>
      <c r="N17" s="131"/>
      <c r="O17" s="131"/>
      <c r="P17" s="131"/>
      <c r="Q17" s="1165">
        <f t="shared" ref="Q17:Q27" si="1">SUM(E17:P17)</f>
        <v>28.116124032587955</v>
      </c>
      <c r="R17" s="1164">
        <f t="shared" ref="R17:R27" si="2">COUNT(E17:P17)</f>
        <v>1</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0.17499999999999999</v>
      </c>
      <c r="X17" s="210">
        <f t="shared" ref="X17:X27" si="7">VLOOKUP($C17,$BI$79:$CM$461,3,FALSE)</f>
        <v>2534.8130000000001</v>
      </c>
      <c r="Y17" s="211" t="str">
        <f t="shared" ref="Y17:Y27" si="8">VLOOKUP($C17,$BI$79:$CM$461,4,FALSE)</f>
        <v>kg CO2/t</v>
      </c>
      <c r="Z17" s="1166">
        <f t="shared" ref="Z17:Z27" si="9">IF($Q17&gt;0,VLOOKUP($C17,$BI$79:$CM$461,6,FALSE),0)</f>
        <v>2.64E-3</v>
      </c>
      <c r="AA17" s="212">
        <f>($Q17*X17)/1000</f>
        <v>71.269116707416373</v>
      </c>
      <c r="AB17" s="212">
        <f>AA17*$BJ$431</f>
        <v>71.269116707416373</v>
      </c>
      <c r="AC17" s="1166">
        <f t="shared" ref="AC17:AC27" si="10">IF(AA17&gt;0,SQRT(($W17*$W17)+(Z17*Z17)+($V17*$V17)),0)</f>
        <v>0.17501991201003386</v>
      </c>
      <c r="AD17" s="1167">
        <f t="shared" ref="AD17:AD27" si="11">(AB17*AC17)^2</f>
        <v>155.58856485896871</v>
      </c>
      <c r="AE17" s="213">
        <f t="shared" ref="AE17:AE27" si="12">VLOOKUP($C17,$BI$79:$CM$461,9,FALSE)</f>
        <v>2.87602E-2</v>
      </c>
      <c r="AF17" s="211" t="str">
        <f t="shared" ref="AF17:AF27" si="13">VLOOKUP($C17,$BI$79:$CM$461,10,FALSE)</f>
        <v>kg CH4/t</v>
      </c>
      <c r="AG17" s="1166">
        <f t="shared" ref="AG17:AG27" si="14">IF($Q17&gt;0,VLOOKUP($C17,$BI$79:$CM$461,24,FALSE),0)</f>
        <v>0</v>
      </c>
      <c r="AH17" s="214">
        <f t="shared" ref="AH17:AH27" si="15">($Q17*AE17)/1000</f>
        <v>8.0862535040203604E-4</v>
      </c>
      <c r="AI17" s="214">
        <f t="shared" ref="AI17:AI27" si="16">AH17*$BJ$432</f>
        <v>2.264150981125701E-2</v>
      </c>
      <c r="AJ17" s="135">
        <f t="shared" ref="AJ17:AJ27" si="17">IF(AH17&gt;0,SQRT(($W17*$W17)+(AG17*AG17)+($V17*$V17)),0)</f>
        <v>0.17499999999999999</v>
      </c>
      <c r="AK17" s="212">
        <f t="shared" ref="AK17:AK27" si="18">(AI17*AJ17)^2</f>
        <v>1.5699537725080703E-5</v>
      </c>
      <c r="AL17" s="213">
        <f t="shared" ref="AL17:AL27" si="19">VLOOKUP($C17,$BI$79:$CM$461,15,FALSE)</f>
        <v>4.3140400000000002E-2</v>
      </c>
      <c r="AM17" s="211" t="str">
        <f t="shared" ref="AM17:AM27" si="20">VLOOKUP($C17,$BI$79:$CM$461,16,FALSE)</f>
        <v>kg N2O/t</v>
      </c>
      <c r="AN17" s="1166">
        <f t="shared" ref="AN17:AN27" si="21">IF($Q17&gt;0,VLOOKUP($C17,$BI$79:$CM$461,30,FALSE),0)</f>
        <v>0</v>
      </c>
      <c r="AO17" s="214">
        <f t="shared" ref="AO17:AO27" si="22">($Q17*AL17)/1000</f>
        <v>1.2129408372154576E-3</v>
      </c>
      <c r="AP17" s="214">
        <f t="shared" ref="AP17:AP27" si="23">AO17*$BJ$433</f>
        <v>0.32142932186209627</v>
      </c>
      <c r="AQ17" s="1166">
        <f t="shared" ref="AQ17:AQ27" si="24">IF(AO17&gt;0,SQRT(($W17*$W17)+(AN17*AN17)+($V17*$V17)),0)</f>
        <v>0.17499999999999999</v>
      </c>
      <c r="AR17" s="1167">
        <f t="shared" ref="AR17:AR27" si="25">(AP17*AQ17)^2</f>
        <v>3.1640772741772663E-3</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71.613187539089722</v>
      </c>
      <c r="BG17" s="1168">
        <f t="shared" ref="BG17:BG27" si="33">IF(BF17&gt;0,SQRT(AD17+AK17+AR17+AX17+BE17)/BF17,0)</f>
        <v>0.17418079580449933</v>
      </c>
      <c r="BH17" s="1120">
        <f t="shared" ref="BH17:BH36" si="34">(BF17*BG17)^2</f>
        <v>155.59174463578057</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25">
      <c r="A18" s="1118"/>
      <c r="B18" s="98" t="s">
        <v>395</v>
      </c>
      <c r="C18" s="209" t="s">
        <v>3</v>
      </c>
      <c r="D18" s="133" t="str">
        <f t="shared" si="0"/>
        <v>t</v>
      </c>
      <c r="E18" s="579">
        <v>2.5457872305870546</v>
      </c>
      <c r="F18" s="131"/>
      <c r="G18" s="131"/>
      <c r="H18" s="131"/>
      <c r="I18" s="131"/>
      <c r="J18" s="131"/>
      <c r="K18" s="131"/>
      <c r="L18" s="131"/>
      <c r="M18" s="131"/>
      <c r="N18" s="131"/>
      <c r="O18" s="131"/>
      <c r="P18" s="131"/>
      <c r="Q18" s="1165">
        <f t="shared" si="1"/>
        <v>2.5457872305870546</v>
      </c>
      <c r="R18" s="1164">
        <f t="shared" si="2"/>
        <v>1</v>
      </c>
      <c r="S18" s="1165">
        <f t="shared" si="3"/>
        <v>0</v>
      </c>
      <c r="T18" s="1165">
        <f t="shared" si="4"/>
        <v>0</v>
      </c>
      <c r="U18" s="1165">
        <f t="shared" si="5"/>
        <v>0</v>
      </c>
      <c r="V18" s="134"/>
      <c r="W18" s="1166">
        <f t="shared" si="6"/>
        <v>0.8</v>
      </c>
      <c r="X18" s="210">
        <f t="shared" si="7"/>
        <v>0</v>
      </c>
      <c r="Y18" s="211" t="str">
        <f t="shared" si="8"/>
        <v>kg CO2/t</v>
      </c>
      <c r="Z18" s="1166">
        <f t="shared" si="9"/>
        <v>4.4099999999999999E-3</v>
      </c>
      <c r="AA18" s="212">
        <f t="shared" ref="AA18:AA27" si="35">($Q18*X18)/1000</f>
        <v>0</v>
      </c>
      <c r="AB18" s="212">
        <f t="shared" ref="AB18:AB27" si="36">AA18*$BJ$431</f>
        <v>0</v>
      </c>
      <c r="AC18" s="1166">
        <f t="shared" si="10"/>
        <v>0</v>
      </c>
      <c r="AD18" s="1167">
        <f t="shared" si="11"/>
        <v>0</v>
      </c>
      <c r="AE18" s="213">
        <f t="shared" si="12"/>
        <v>0.50980349999999997</v>
      </c>
      <c r="AF18" s="211" t="str">
        <f t="shared" si="13"/>
        <v>kg CH4/t</v>
      </c>
      <c r="AG18" s="1166">
        <f t="shared" si="14"/>
        <v>0</v>
      </c>
      <c r="AH18" s="214">
        <f t="shared" si="15"/>
        <v>1.2978512404085874E-3</v>
      </c>
      <c r="AI18" s="214">
        <f t="shared" si="16"/>
        <v>3.6339834731440444E-2</v>
      </c>
      <c r="AJ18" s="135">
        <f t="shared" si="17"/>
        <v>0.8</v>
      </c>
      <c r="AK18" s="212">
        <f t="shared" si="18"/>
        <v>8.4517349651737946E-4</v>
      </c>
      <c r="AL18" s="213">
        <f t="shared" si="19"/>
        <v>6.7973800000000001E-2</v>
      </c>
      <c r="AM18" s="211" t="str">
        <f t="shared" si="20"/>
        <v>kg N2O/t</v>
      </c>
      <c r="AN18" s="1166">
        <f t="shared" si="21"/>
        <v>0</v>
      </c>
      <c r="AO18" s="214">
        <f t="shared" si="22"/>
        <v>1.7304683205447832E-4</v>
      </c>
      <c r="AP18" s="214">
        <f t="shared" si="23"/>
        <v>4.5857410494436757E-2</v>
      </c>
      <c r="AQ18" s="1166">
        <f t="shared" si="24"/>
        <v>0.8</v>
      </c>
      <c r="AR18" s="1167">
        <f t="shared" si="25"/>
        <v>1.3458573422433782E-3</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8.2197245225877208E-2</v>
      </c>
      <c r="BG18" s="1168">
        <f t="shared" si="33"/>
        <v>0.56946492842767871</v>
      </c>
      <c r="BH18" s="1120">
        <f t="shared" si="34"/>
        <v>2.1910308387607575E-3</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25">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25">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25">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25">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25">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25">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25">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25">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25">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25">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71.269116707416373</v>
      </c>
      <c r="AC28" s="1171">
        <f>IF(AB28&gt;0,SQRT(SUM(AD17:AD27))/AB28,0)</f>
        <v>0.17501991201003386</v>
      </c>
      <c r="AD28" s="1172"/>
      <c r="AE28" s="226"/>
      <c r="AF28" s="221"/>
      <c r="AG28" s="1170"/>
      <c r="AH28" s="227"/>
      <c r="AI28" s="223">
        <f>SUM(AI17:AI27)</f>
        <v>5.8981344542697454E-2</v>
      </c>
      <c r="AJ28" s="224">
        <f>IF(AI28&gt;0,SQRT(SUM(AK17:AK27))/AI28,0)</f>
        <v>0.49745624076977302</v>
      </c>
      <c r="AK28" s="225"/>
      <c r="AL28" s="221"/>
      <c r="AM28" s="221"/>
      <c r="AN28" s="1170"/>
      <c r="AO28" s="221"/>
      <c r="AP28" s="223">
        <f>SUM(AP17:AP27)</f>
        <v>0.36728673235653303</v>
      </c>
      <c r="AQ28" s="1171">
        <f>IF(AP28&gt;0,SQRT(SUM(AR17:AR27))/AP28,0)</f>
        <v>0.1828436500524904</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71.695384784315593</v>
      </c>
      <c r="BG28" s="1173">
        <f>IF(BF28&gt;0,SQRT(SUM(BH17:BH27))/BF28,0)</f>
        <v>0.17398232618877055</v>
      </c>
      <c r="BH28" s="1120">
        <f t="shared" si="34"/>
        <v>155.5939356666193</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25">
      <c r="A29" s="1118"/>
      <c r="B29" s="97" t="s">
        <v>398</v>
      </c>
      <c r="C29" s="209" t="s">
        <v>182</v>
      </c>
      <c r="D29" s="133" t="str">
        <f t="shared" ref="D29:D34" si="38">VLOOKUP($C29,$BI$79:$CM$461,2,FALSE)</f>
        <v>kg</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0.255</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1300</v>
      </c>
      <c r="AT29" s="211" t="str">
        <f t="shared" ref="AT29:AT34" si="58">VLOOKUP($C29,$BI$79:$CM$461,4,FALSE)</f>
        <v>kgCO2e/kg</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25">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25">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25">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25">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25">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25">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75" x14ac:dyDescent="0.25">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71.269116707416373</v>
      </c>
      <c r="AC36" s="232">
        <f>IF(AB36&gt;0,(SQRT(AD28+AD35))/AB36,0)</f>
        <v>0</v>
      </c>
      <c r="AD36" s="231">
        <f>(AB36*AC36)^2</f>
        <v>0</v>
      </c>
      <c r="AE36" s="233"/>
      <c r="AF36" s="229"/>
      <c r="AG36" s="229"/>
      <c r="AH36" s="234"/>
      <c r="AI36" s="231">
        <f>+AI28+AI35</f>
        <v>5.8981344542697454E-2</v>
      </c>
      <c r="AJ36" s="232">
        <f>IF(AI36&gt;0,(SQRT(AK28+AK35))/AI36,0)</f>
        <v>0</v>
      </c>
      <c r="AK36" s="231">
        <f>(AI36*AJ36)^2</f>
        <v>0</v>
      </c>
      <c r="AL36" s="229"/>
      <c r="AM36" s="229"/>
      <c r="AN36" s="229"/>
      <c r="AO36" s="229"/>
      <c r="AP36" s="231">
        <f>+AP28+AP35</f>
        <v>0.36728673235653303</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71.695384784315593</v>
      </c>
      <c r="BG36" s="1174">
        <f>IF(BF36&gt;0,(SQRT(BH28+BH35))/BF36,0)</f>
        <v>0.17398232618877055</v>
      </c>
      <c r="BH36" s="1120">
        <f t="shared" si="34"/>
        <v>155.5939356666193</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5" customHeight="1" x14ac:dyDescent="0.25">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25">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71.269116707416373</v>
      </c>
      <c r="AC38" s="644" t="e">
        <f>IF(AB38&gt;0,(SQRT(#REF!+AD36+#REF!))/AB38,0)</f>
        <v>#REF!</v>
      </c>
      <c r="AD38" s="645" t="e">
        <f>(AB38*AC38)^2</f>
        <v>#REF!</v>
      </c>
      <c r="AE38" s="643"/>
      <c r="AF38" s="643"/>
      <c r="AG38" s="643"/>
      <c r="AH38" s="643"/>
      <c r="AI38" s="643">
        <f>AI36</f>
        <v>5.8981344542697454E-2</v>
      </c>
      <c r="AJ38" s="643" t="e">
        <f>IF(AI38&gt;0,(SQRT(#REF!+AK36+#REF!))/AI38,0)</f>
        <v>#REF!</v>
      </c>
      <c r="AK38" s="643" t="e">
        <f>(AI38*AJ38)^2</f>
        <v>#REF!</v>
      </c>
      <c r="AL38" s="643"/>
      <c r="AM38" s="643"/>
      <c r="AN38" s="643"/>
      <c r="AO38" s="643"/>
      <c r="AP38" s="643">
        <f>AP36</f>
        <v>0.36728673235653303</v>
      </c>
      <c r="AQ38" s="643" t="e">
        <f>IF(AP38&gt;0,(SQRT(#REF!+AR36+#REF!))/AP38,0)</f>
        <v>#REF!</v>
      </c>
      <c r="AR38" s="643" t="e">
        <f>(AP38*AQ38)^2</f>
        <v>#REF!</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71.695384784315593</v>
      </c>
      <c r="BG38" s="1184">
        <f>BG36</f>
        <v>0.17398232618877055</v>
      </c>
      <c r="BH38" s="1120">
        <f t="shared" ref="BH38:BH44" si="68">(BF38*BG38)^2</f>
        <v>155.5939356666193</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25">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25">
      <c r="A40" s="1118"/>
      <c r="B40" s="693" t="s">
        <v>1722</v>
      </c>
      <c r="C40" s="2074" t="s">
        <v>1723</v>
      </c>
      <c r="D40" s="2074"/>
      <c r="E40" s="2074"/>
      <c r="F40" s="2074"/>
      <c r="G40" s="2074"/>
      <c r="H40" s="2074"/>
      <c r="I40" s="2074"/>
      <c r="J40" s="2074"/>
      <c r="K40" s="2074"/>
      <c r="L40" s="2074"/>
      <c r="M40" s="2074"/>
      <c r="N40" s="2074"/>
      <c r="O40" s="2074"/>
      <c r="P40" s="2074"/>
      <c r="Q40" s="2074"/>
      <c r="R40" s="2074"/>
      <c r="S40" s="2074"/>
      <c r="T40" s="2074"/>
      <c r="U40" s="2074"/>
      <c r="V40" s="2074"/>
      <c r="W40" s="2074"/>
      <c r="X40" s="2074"/>
      <c r="Y40" s="2074"/>
      <c r="Z40" s="2074"/>
      <c r="AA40" s="2074"/>
      <c r="AB40" s="2074"/>
      <c r="AC40" s="2074"/>
      <c r="AD40" s="2074"/>
      <c r="AE40" s="2074"/>
      <c r="AF40" s="2074"/>
      <c r="AG40" s="2074"/>
      <c r="AH40" s="2074"/>
      <c r="AI40" s="2074"/>
      <c r="AJ40" s="2074"/>
      <c r="AK40" s="2074"/>
      <c r="AL40" s="2074"/>
      <c r="AM40" s="2074"/>
      <c r="AN40" s="2074"/>
      <c r="AO40" s="2074"/>
      <c r="AP40" s="2074"/>
      <c r="AQ40" s="2074"/>
      <c r="AR40" s="2074"/>
      <c r="AS40" s="2074"/>
      <c r="AT40" s="2074"/>
      <c r="AU40" s="2074"/>
      <c r="AV40" s="2074"/>
      <c r="AW40" s="2074"/>
      <c r="AX40" s="2074"/>
      <c r="AY40" s="2074"/>
      <c r="AZ40" s="2074"/>
      <c r="BA40" s="2074"/>
      <c r="BB40" s="2074"/>
      <c r="BC40" s="2074"/>
      <c r="BD40" s="2074"/>
      <c r="BE40" s="2074"/>
      <c r="BF40" s="2074"/>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5" customHeight="1" x14ac:dyDescent="0.25">
      <c r="A41" s="1118"/>
      <c r="B41" s="58" t="s">
        <v>66</v>
      </c>
      <c r="C41" s="209" t="s">
        <v>444</v>
      </c>
      <c r="D41" s="133" t="str">
        <f>VLOOKUP($C41,$BI$79:$CM$461,2,FALSE)</f>
        <v>KWh</v>
      </c>
      <c r="E41" s="95">
        <v>20427030</v>
      </c>
      <c r="F41" s="1340"/>
      <c r="G41" s="1340"/>
      <c r="H41" s="1340"/>
      <c r="I41" s="1341"/>
      <c r="J41" s="1341"/>
      <c r="K41" s="1341"/>
      <c r="L41" s="1342"/>
      <c r="M41" s="1342"/>
      <c r="N41" s="1340"/>
      <c r="O41" s="1340"/>
      <c r="P41" s="1340"/>
      <c r="Q41" s="132">
        <f>SUM(E41:P41)</f>
        <v>20427030</v>
      </c>
      <c r="R41" s="133">
        <f>COUNT(E41:P41)</f>
        <v>1</v>
      </c>
      <c r="S41" s="132">
        <f>IF(R41&gt;1,AVERAGE(E41:P41),0)</f>
        <v>0</v>
      </c>
      <c r="T41" s="132">
        <f>IF(R41&gt;1,STDEV(E41:P41),0)</f>
        <v>0</v>
      </c>
      <c r="U41" s="132">
        <f>IF(R41&gt;1,VLOOKUP($R41,$BI$413:$BJ$425,2,FALSE),0)</f>
        <v>0</v>
      </c>
      <c r="V41" s="1343"/>
      <c r="W41" s="135">
        <f>IF(R41&gt;1,1-((S41-((T41*U41)/(SQRT(R41))))/S41),VLOOKUP($C41,$BI$79:$CP$461,34,FALSE))</f>
        <v>7.5000000000000011E-2</v>
      </c>
      <c r="X41" s="213">
        <f>VLOOKUP($C41,$BI$79:$CM$461,3,FALSE)</f>
        <v>0.15</v>
      </c>
      <c r="Y41" s="211" t="str">
        <f>VLOOKUP($C41,$BI$79:$CM$461,4,FALSE)</f>
        <v>kgCO2 e/KWh</v>
      </c>
      <c r="Z41" s="135">
        <f>IF($Q41&gt;0,VLOOKUP($C41,$BI$79:$CM$461,6,FALSE),0)</f>
        <v>0.1</v>
      </c>
      <c r="AA41" s="212">
        <f>($Q41*X41)/1000</f>
        <v>3064.0545000000002</v>
      </c>
      <c r="AB41" s="238">
        <f>AA41*$BJ$431</f>
        <v>3064.0545000000002</v>
      </c>
      <c r="AC41" s="135">
        <f>IF(AA41&gt;0,SQRT(($W41*$W41)+(Z41*Z41)+($V41*$V41)),0)</f>
        <v>0.125</v>
      </c>
      <c r="AD41" s="212">
        <f>(AB41*AC41)^2</f>
        <v>146694.21842141019</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3064.0545000000002</v>
      </c>
      <c r="BG41" s="1168">
        <f>IF(BF41&gt;0,SQRT(AD41+AK41+AR41+AX41+BE41)/BF41,0)</f>
        <v>0.125</v>
      </c>
      <c r="BH41" s="1120">
        <f t="shared" si="68"/>
        <v>146694.21842141019</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25">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3064.0545000000002</v>
      </c>
      <c r="AC42" s="649">
        <f>AC41</f>
        <v>0.125</v>
      </c>
      <c r="AD42" s="649">
        <f>AD41</f>
        <v>146694.21842141019</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3064.0545000000002</v>
      </c>
      <c r="BG42" s="1184">
        <f>IF(BF42&gt;0,(SQRT(BH41))/BF42,0)</f>
        <v>0.125</v>
      </c>
      <c r="BH42" s="1195">
        <f t="shared" si="68"/>
        <v>146694.21842141019</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25">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3135.3236167074165</v>
      </c>
      <c r="AC44" s="1206" t="e">
        <f>IF(AB44&gt;0,SQRT(AD38+AD42+#REF!)/AB44,0)</f>
        <v>#REF!</v>
      </c>
      <c r="AD44" s="1205" t="e">
        <f>(AB44*AC44)^2</f>
        <v>#REF!</v>
      </c>
      <c r="AE44" s="1204"/>
      <c r="AF44" s="1204"/>
      <c r="AG44" s="1204"/>
      <c r="AH44" s="1204"/>
      <c r="AI44" s="1205">
        <f>+AI38+AI42</f>
        <v>5.8981344542697454E-2</v>
      </c>
      <c r="AJ44" s="1206" t="e">
        <f>IF(AI44&gt;0,SQRT(AK38+AK42+#REF!)/AI44,0)</f>
        <v>#REF!</v>
      </c>
      <c r="AK44" s="1205" t="e">
        <f>(AI44*AJ44)^2</f>
        <v>#REF!</v>
      </c>
      <c r="AL44" s="1204"/>
      <c r="AM44" s="1204"/>
      <c r="AN44" s="1204"/>
      <c r="AO44" s="1204"/>
      <c r="AP44" s="1205">
        <f>+AP38+AP42</f>
        <v>0.36728673235653303</v>
      </c>
      <c r="AQ44" s="1206" t="e">
        <f>IF(AP44&gt;0,SQRT(AR38+AR42+#REF!)/AP44,0)</f>
        <v>#REF!</v>
      </c>
      <c r="AR44" s="1205" t="e">
        <f>(AP44*AQ44)^2</f>
        <v>#REF!</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3135.7498847843158</v>
      </c>
      <c r="BG44" s="1211">
        <f>IF(BF44&gt;0,SQRT(BH38+BH42)/BF44,0)</f>
        <v>0.1222067748949766</v>
      </c>
      <c r="BH44" s="1120">
        <f t="shared" si="68"/>
        <v>146849.81235707682</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25">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25">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25">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25">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25">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75" thickBot="1" x14ac:dyDescent="0.3">
      <c r="A50" s="1118"/>
      <c r="B50" s="694" t="s">
        <v>305</v>
      </c>
      <c r="C50" s="2075" t="s">
        <v>1724</v>
      </c>
      <c r="D50" s="2075"/>
      <c r="E50" s="2075"/>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2075"/>
      <c r="AB50" s="2075"/>
      <c r="AC50" s="2075"/>
      <c r="AD50" s="2075"/>
      <c r="AE50" s="2075"/>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5.0999999999999996" customHeight="1" thickBot="1" x14ac:dyDescent="0.3">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25">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25">
      <c r="A53" s="1118"/>
      <c r="B53" s="2071" t="s">
        <v>283</v>
      </c>
      <c r="C53" s="2050" t="s">
        <v>287</v>
      </c>
      <c r="D53" s="2072" t="s">
        <v>25</v>
      </c>
      <c r="E53" s="2072"/>
      <c r="F53" s="2072"/>
      <c r="G53" s="2072"/>
      <c r="H53" s="2072"/>
      <c r="I53" s="2072"/>
      <c r="J53" s="2072"/>
      <c r="K53" s="2072"/>
      <c r="L53" s="2072"/>
      <c r="M53" s="2072"/>
      <c r="N53" s="2072"/>
      <c r="O53" s="2072"/>
      <c r="P53" s="2072"/>
      <c r="Q53" s="2072"/>
      <c r="R53" s="2072"/>
      <c r="S53" s="2072" t="s">
        <v>193</v>
      </c>
      <c r="T53" s="2072"/>
      <c r="U53" s="2072"/>
      <c r="V53" s="2072"/>
      <c r="W53" s="2072"/>
      <c r="X53" s="2072" t="s">
        <v>201</v>
      </c>
      <c r="Y53" s="2072"/>
      <c r="Z53" s="2072"/>
      <c r="AA53" s="2072"/>
      <c r="AB53" s="2072"/>
      <c r="AC53" s="2072"/>
      <c r="AD53" s="2072"/>
      <c r="AE53" s="2050" t="s">
        <v>636</v>
      </c>
      <c r="AF53" s="2051"/>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25">
      <c r="A54" s="1118"/>
      <c r="B54" s="2071"/>
      <c r="C54" s="2050"/>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50"/>
      <c r="AF54" s="2051"/>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25">
      <c r="A55" s="1118"/>
      <c r="B55" s="2065"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25">
      <c r="A56" s="1118"/>
      <c r="B56" s="2065"/>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25">
      <c r="A57" s="1118"/>
      <c r="B57" s="2065"/>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25">
      <c r="A58" s="1118"/>
      <c r="B58" s="2065"/>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25">
      <c r="A59" s="1118"/>
      <c r="B59" s="2065"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25">
      <c r="A60" s="1118"/>
      <c r="B60" s="2065"/>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25">
      <c r="A61" s="1118"/>
      <c r="B61" s="2066"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25">
      <c r="A62" s="1118"/>
      <c r="B62" s="2067"/>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75" thickBot="1" x14ac:dyDescent="0.3">
      <c r="A63" s="1118"/>
      <c r="B63" s="2068" t="s">
        <v>50</v>
      </c>
      <c r="C63" s="2069"/>
      <c r="D63" s="2069"/>
      <c r="E63" s="2069"/>
      <c r="F63" s="2069"/>
      <c r="G63" s="2069"/>
      <c r="H63" s="2069"/>
      <c r="I63" s="2069"/>
      <c r="J63" s="2069"/>
      <c r="K63" s="2069"/>
      <c r="L63" s="2069"/>
      <c r="M63" s="2069"/>
      <c r="N63" s="2069"/>
      <c r="O63" s="2069"/>
      <c r="P63" s="2069"/>
      <c r="Q63" s="2069"/>
      <c r="R63" s="2069"/>
      <c r="S63" s="2069"/>
      <c r="T63" s="2069"/>
      <c r="U63" s="2069"/>
      <c r="V63" s="2069"/>
      <c r="W63" s="2069"/>
      <c r="X63" s="2069"/>
      <c r="Y63" s="2069"/>
      <c r="Z63" s="2069"/>
      <c r="AA63" s="2070"/>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5" customHeight="1" thickBot="1" x14ac:dyDescent="0.3">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2.25" thickBot="1" x14ac:dyDescent="0.3">
      <c r="A65" s="1118"/>
      <c r="B65" s="2062" t="s">
        <v>303</v>
      </c>
      <c r="C65" s="2063"/>
      <c r="D65" s="2063"/>
      <c r="E65" s="2063"/>
      <c r="F65" s="2063"/>
      <c r="G65" s="2063"/>
      <c r="H65" s="2063"/>
      <c r="I65" s="2063"/>
      <c r="J65" s="2063"/>
      <c r="K65" s="2063"/>
      <c r="L65" s="2063"/>
      <c r="M65" s="2063"/>
      <c r="N65" s="2063"/>
      <c r="O65" s="2063"/>
      <c r="P65" s="2063"/>
      <c r="Q65" s="2063"/>
      <c r="R65" s="2063"/>
      <c r="S65" s="2063"/>
      <c r="T65" s="2063"/>
      <c r="U65" s="2063"/>
      <c r="V65" s="2063"/>
      <c r="W65" s="2063"/>
      <c r="X65" s="2063"/>
      <c r="Y65" s="2063"/>
      <c r="Z65" s="2063"/>
      <c r="AA65" s="2064"/>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25">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25">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25">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25">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25">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25">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25">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25">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25">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25">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25">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25">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75" thickBot="1" x14ac:dyDescent="0.3">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
      <c r="V79" s="1236"/>
      <c r="AA79" s="1237"/>
      <c r="AB79" s="1237"/>
      <c r="AD79" s="1237"/>
      <c r="AE79" s="1238"/>
      <c r="AH79" s="1239"/>
      <c r="AI79" s="1239"/>
      <c r="AK79" s="1237"/>
      <c r="AR79" s="1237"/>
      <c r="AV79" s="1237"/>
      <c r="AX79" s="1237"/>
      <c r="BB79" s="1237"/>
      <c r="BC79" s="1237"/>
      <c r="BE79" s="1237"/>
      <c r="BF79" s="1242"/>
      <c r="BG79" s="1243"/>
      <c r="BH79" s="1243"/>
      <c r="BI79" s="1244"/>
      <c r="BJ79" s="1245"/>
      <c r="BK79" s="2034" t="s">
        <v>605</v>
      </c>
      <c r="BL79" s="1245"/>
      <c r="BM79" s="2034" t="s">
        <v>233</v>
      </c>
      <c r="BN79" s="2034" t="s">
        <v>233</v>
      </c>
      <c r="BO79" s="2034" t="s">
        <v>240</v>
      </c>
      <c r="BP79" s="2036" t="s">
        <v>172</v>
      </c>
      <c r="BQ79" s="2037"/>
      <c r="BR79" s="2037"/>
      <c r="BS79" s="2037"/>
      <c r="BT79" s="2037"/>
      <c r="BU79" s="2037"/>
      <c r="BV79" s="2037"/>
      <c r="BW79" s="2037"/>
      <c r="BX79" s="2037"/>
      <c r="BY79" s="2037"/>
      <c r="BZ79" s="2037"/>
      <c r="CA79" s="2038"/>
      <c r="CB79" s="2036" t="s">
        <v>173</v>
      </c>
      <c r="CC79" s="2037"/>
      <c r="CD79" s="2037"/>
      <c r="CE79" s="2037"/>
      <c r="CF79" s="2037"/>
      <c r="CG79" s="2037"/>
      <c r="CH79" s="2037"/>
      <c r="CI79" s="2037"/>
      <c r="CJ79" s="2037"/>
      <c r="CK79" s="2037"/>
      <c r="CL79" s="2037"/>
      <c r="CM79" s="2038"/>
      <c r="CN79" s="1116"/>
      <c r="CO79" s="1117" t="s">
        <v>295</v>
      </c>
      <c r="CP79" s="1117"/>
    </row>
    <row r="80" spans="1:177" s="1111" customFormat="1" ht="58.5" customHeight="1" thickBot="1" x14ac:dyDescent="0.3">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35"/>
      <c r="BL80" s="1249" t="s">
        <v>251</v>
      </c>
      <c r="BM80" s="2035"/>
      <c r="BN80" s="2035"/>
      <c r="BO80" s="2035"/>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25">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
      <c r="V108" s="1236"/>
      <c r="AA108" s="1237"/>
      <c r="AB108" s="1237"/>
      <c r="AD108" s="1237"/>
      <c r="AE108" s="1238"/>
      <c r="AH108" s="1239"/>
      <c r="AI108" s="1239"/>
      <c r="AK108" s="1237"/>
      <c r="AR108" s="1237"/>
      <c r="AV108" s="1237"/>
      <c r="AX108" s="1237"/>
      <c r="BB108" s="1237"/>
      <c r="BC108" s="1237"/>
      <c r="BE108" s="1237"/>
      <c r="BI108" s="2034" t="s">
        <v>232</v>
      </c>
      <c r="BJ108" s="1245"/>
      <c r="BK108" s="2034" t="s">
        <v>267</v>
      </c>
      <c r="BL108" s="1245"/>
      <c r="BM108" s="2034" t="s">
        <v>233</v>
      </c>
      <c r="BN108" s="2034" t="s">
        <v>233</v>
      </c>
      <c r="BO108" s="2034" t="s">
        <v>240</v>
      </c>
      <c r="BP108" s="2036" t="s">
        <v>172</v>
      </c>
      <c r="BQ108" s="2037"/>
      <c r="BR108" s="2037"/>
      <c r="BS108" s="2037"/>
      <c r="BT108" s="2037"/>
      <c r="BU108" s="2037"/>
      <c r="BV108" s="2037"/>
      <c r="BW108" s="2037"/>
      <c r="BX108" s="2037"/>
      <c r="BY108" s="2037"/>
      <c r="BZ108" s="2037"/>
      <c r="CA108" s="2038"/>
      <c r="CB108" s="2036" t="s">
        <v>173</v>
      </c>
      <c r="CC108" s="2037"/>
      <c r="CD108" s="2037"/>
      <c r="CE108" s="2037"/>
      <c r="CF108" s="2037"/>
      <c r="CG108" s="2037"/>
      <c r="CH108" s="2037"/>
      <c r="CI108" s="2037"/>
      <c r="CJ108" s="2037"/>
      <c r="CK108" s="2037"/>
      <c r="CL108" s="2037"/>
      <c r="CM108" s="2038"/>
      <c r="CN108" s="1116"/>
      <c r="CO108" s="1117"/>
      <c r="CP108" s="1117"/>
      <c r="CQ108" s="1117"/>
    </row>
    <row r="109" spans="22:95" s="1111" customFormat="1" ht="58.5" customHeight="1" thickBot="1" x14ac:dyDescent="0.3">
      <c r="V109" s="1236"/>
      <c r="AA109" s="1237"/>
      <c r="AB109" s="1237"/>
      <c r="AD109" s="1237"/>
      <c r="AE109" s="1238"/>
      <c r="AH109" s="1239"/>
      <c r="AI109" s="1239"/>
      <c r="AK109" s="1237"/>
      <c r="AR109" s="1237"/>
      <c r="AV109" s="1237"/>
      <c r="AX109" s="1237"/>
      <c r="BB109" s="1237"/>
      <c r="BC109" s="1237"/>
      <c r="BE109" s="1237"/>
      <c r="BI109" s="2035"/>
      <c r="BJ109" s="1249" t="s">
        <v>253</v>
      </c>
      <c r="BK109" s="2035"/>
      <c r="BL109" s="1249" t="s">
        <v>251</v>
      </c>
      <c r="BM109" s="2035"/>
      <c r="BN109" s="2035"/>
      <c r="BO109" s="2035"/>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25">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75" thickBot="1" x14ac:dyDescent="0.3">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
      <c r="V125" s="1236"/>
      <c r="AA125" s="1237"/>
      <c r="AB125" s="1237"/>
      <c r="AD125" s="1237"/>
      <c r="AE125" s="1238"/>
      <c r="AH125" s="1239"/>
      <c r="AI125" s="1239"/>
      <c r="AK125" s="1237"/>
      <c r="AR125" s="1237"/>
      <c r="AV125" s="1237"/>
      <c r="AX125" s="1237"/>
      <c r="BB125" s="1237"/>
      <c r="BC125" s="1237"/>
      <c r="BE125" s="1237"/>
      <c r="BI125" s="2034" t="s">
        <v>232</v>
      </c>
      <c r="BJ125" s="1245"/>
      <c r="BK125" s="2034" t="s">
        <v>267</v>
      </c>
      <c r="BL125" s="1245"/>
      <c r="BM125" s="2034" t="s">
        <v>233</v>
      </c>
      <c r="BN125" s="2034" t="s">
        <v>233</v>
      </c>
      <c r="BO125" s="2034" t="s">
        <v>240</v>
      </c>
      <c r="BP125" s="2036" t="s">
        <v>172</v>
      </c>
      <c r="BQ125" s="2037"/>
      <c r="BR125" s="2037"/>
      <c r="BS125" s="2037"/>
      <c r="BT125" s="2037"/>
      <c r="BU125" s="2037"/>
      <c r="BV125" s="2037"/>
      <c r="BW125" s="2037"/>
      <c r="BX125" s="2037"/>
      <c r="BY125" s="2037"/>
      <c r="BZ125" s="2037"/>
      <c r="CA125" s="2038"/>
      <c r="CB125" s="2036" t="s">
        <v>173</v>
      </c>
      <c r="CC125" s="2037"/>
      <c r="CD125" s="2037"/>
      <c r="CE125" s="2037"/>
      <c r="CF125" s="2037"/>
      <c r="CG125" s="2037"/>
      <c r="CH125" s="2037"/>
      <c r="CI125" s="2037"/>
      <c r="CJ125" s="2037"/>
      <c r="CK125" s="2037"/>
      <c r="CL125" s="2037"/>
      <c r="CM125" s="2038"/>
      <c r="CN125" s="1116"/>
      <c r="CO125" s="1117"/>
      <c r="CP125" s="1117"/>
      <c r="CQ125" s="1117"/>
    </row>
    <row r="126" spans="22:95" s="1111" customFormat="1" ht="59.25" customHeight="1" thickBot="1" x14ac:dyDescent="0.3">
      <c r="V126" s="1236"/>
      <c r="AA126" s="1237"/>
      <c r="AB126" s="1237"/>
      <c r="AD126" s="1237"/>
      <c r="AE126" s="1238"/>
      <c r="AH126" s="1239"/>
      <c r="AI126" s="1239"/>
      <c r="AK126" s="1237"/>
      <c r="AR126" s="1237"/>
      <c r="AV126" s="1237"/>
      <c r="AX126" s="1237"/>
      <c r="BB126" s="1237"/>
      <c r="BC126" s="1237"/>
      <c r="BE126" s="1237"/>
      <c r="BI126" s="2035"/>
      <c r="BJ126" s="1249" t="s">
        <v>253</v>
      </c>
      <c r="BK126" s="2035"/>
      <c r="BL126" s="1249" t="s">
        <v>251</v>
      </c>
      <c r="BM126" s="2035"/>
      <c r="BN126" s="2035"/>
      <c r="BO126" s="2035"/>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7.25" thickBot="1" x14ac:dyDescent="0.3">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7.25" thickBot="1" x14ac:dyDescent="0.3">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7.25" thickBot="1" x14ac:dyDescent="0.3">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7.25" thickBot="1" x14ac:dyDescent="0.3">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7.25" thickBot="1" x14ac:dyDescent="0.3">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7.25" thickBot="1" x14ac:dyDescent="0.3">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7.25" thickBot="1" x14ac:dyDescent="0.3">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7.25" thickBot="1" x14ac:dyDescent="0.3">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7.25" thickBot="1" x14ac:dyDescent="0.3">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7.25" thickBot="1" x14ac:dyDescent="0.3">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7.25" thickBot="1" x14ac:dyDescent="0.3">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7.25" thickBot="1" x14ac:dyDescent="0.3">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7.25" thickBot="1" x14ac:dyDescent="0.3">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7.25" thickBot="1" x14ac:dyDescent="0.3">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7.25" thickBot="1" x14ac:dyDescent="0.3">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7.25" thickBot="1" x14ac:dyDescent="0.3">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7.25" thickBot="1" x14ac:dyDescent="0.3">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75" thickBot="1" x14ac:dyDescent="0.3">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25">
      <c r="V146" s="1236"/>
      <c r="AA146" s="1237"/>
      <c r="AB146" s="1237"/>
      <c r="AD146" s="1237"/>
      <c r="AE146" s="1238"/>
      <c r="AH146" s="1239"/>
      <c r="AI146" s="1239"/>
      <c r="AK146" s="1237"/>
      <c r="AR146" s="1237"/>
      <c r="AV146" s="1237"/>
      <c r="AX146" s="1237"/>
      <c r="BB146" s="1237"/>
      <c r="BC146" s="1237"/>
      <c r="BE146" s="1237"/>
      <c r="BI146" s="2034" t="s">
        <v>255</v>
      </c>
      <c r="BJ146" s="1245"/>
      <c r="BK146" s="2034" t="s">
        <v>276</v>
      </c>
      <c r="BL146" s="1245"/>
      <c r="BM146" s="2034" t="s">
        <v>233</v>
      </c>
      <c r="BN146" s="2034" t="s">
        <v>233</v>
      </c>
      <c r="BO146" s="2034" t="s">
        <v>240</v>
      </c>
      <c r="BP146" s="1245"/>
      <c r="BQ146" s="2034" t="s">
        <v>276</v>
      </c>
      <c r="BR146" s="1245"/>
      <c r="BS146" s="2034" t="s">
        <v>233</v>
      </c>
      <c r="BT146" s="2034" t="s">
        <v>233</v>
      </c>
      <c r="BU146" s="2034"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
      <c r="V147" s="1236"/>
      <c r="AA147" s="1237"/>
      <c r="AB147" s="1237"/>
      <c r="AD147" s="1237"/>
      <c r="AE147" s="1238"/>
      <c r="AH147" s="1239"/>
      <c r="AI147" s="1239"/>
      <c r="AK147" s="1237"/>
      <c r="AR147" s="1237"/>
      <c r="AV147" s="1237"/>
      <c r="AX147" s="1237"/>
      <c r="BB147" s="1237"/>
      <c r="BC147" s="1237"/>
      <c r="BE147" s="1237"/>
      <c r="BI147" s="2035"/>
      <c r="BJ147" s="1249" t="s">
        <v>253</v>
      </c>
      <c r="BK147" s="2035"/>
      <c r="BL147" s="1249" t="s">
        <v>251</v>
      </c>
      <c r="BM147" s="2035"/>
      <c r="BN147" s="2035"/>
      <c r="BO147" s="2035"/>
      <c r="BP147" s="1249" t="s">
        <v>253</v>
      </c>
      <c r="BQ147" s="2035"/>
      <c r="BR147" s="1249" t="s">
        <v>251</v>
      </c>
      <c r="BS147" s="2035"/>
      <c r="BT147" s="2035"/>
      <c r="BU147" s="2035"/>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8.75" thickBot="1" x14ac:dyDescent="0.3">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8.75" thickBot="1" x14ac:dyDescent="0.3">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8.75" thickBot="1" x14ac:dyDescent="0.3">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8.75" thickBot="1" x14ac:dyDescent="0.3">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8.75" thickBot="1" x14ac:dyDescent="0.3">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8.75" thickBot="1" x14ac:dyDescent="0.3">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8.75" thickBot="1" x14ac:dyDescent="0.3">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8.75" thickBot="1" x14ac:dyDescent="0.3">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8.75" thickBot="1" x14ac:dyDescent="0.3">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8.75" thickBot="1" x14ac:dyDescent="0.3">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8.75" thickBot="1" x14ac:dyDescent="0.3">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8.75" thickBot="1" x14ac:dyDescent="0.3">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90.75" thickBot="1" x14ac:dyDescent="0.3">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28.25" thickBot="1" x14ac:dyDescent="0.3">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28.25" thickBot="1" x14ac:dyDescent="0.3">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28.25" thickBot="1" x14ac:dyDescent="0.3">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8.75" thickBot="1" x14ac:dyDescent="0.3">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8.75" thickBot="1" x14ac:dyDescent="0.3">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105.75" thickBot="1" x14ac:dyDescent="0.3">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4.5" hidden="1" thickBot="1" x14ac:dyDescent="0.3">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8.75" hidden="1" thickBot="1" x14ac:dyDescent="0.3">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75" hidden="1" thickBot="1" x14ac:dyDescent="0.3">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hidden="1" x14ac:dyDescent="0.25">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75" hidden="1" thickBot="1" x14ac:dyDescent="0.3">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hidden="1" customHeight="1" x14ac:dyDescent="0.25">
      <c r="V172" s="1236"/>
      <c r="AA172" s="1237"/>
      <c r="AB172" s="1237"/>
      <c r="AD172" s="1237"/>
      <c r="AE172" s="1238"/>
      <c r="AH172" s="1239"/>
      <c r="AI172" s="1239"/>
      <c r="AK172" s="1237"/>
      <c r="AR172" s="1237"/>
      <c r="AV172" s="1237"/>
      <c r="AX172" s="1237"/>
      <c r="BB172" s="1237"/>
      <c r="BC172" s="1237"/>
      <c r="BE172" s="1237"/>
      <c r="BI172" s="2034" t="s">
        <v>250</v>
      </c>
      <c r="BJ172" s="1245"/>
      <c r="BK172" s="2034" t="s">
        <v>276</v>
      </c>
      <c r="BL172" s="1245"/>
      <c r="BM172" s="2034" t="s">
        <v>233</v>
      </c>
      <c r="BN172" s="2034" t="s">
        <v>233</v>
      </c>
      <c r="BO172" s="2034" t="s">
        <v>240</v>
      </c>
      <c r="BP172" s="1245"/>
      <c r="BQ172" s="2034" t="s">
        <v>276</v>
      </c>
      <c r="BR172" s="1245"/>
      <c r="BS172" s="2034" t="s">
        <v>233</v>
      </c>
      <c r="BT172" s="2034" t="s">
        <v>233</v>
      </c>
      <c r="BU172" s="2034"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hidden="1" customHeight="1" thickBot="1" x14ac:dyDescent="0.3">
      <c r="V173" s="1236"/>
      <c r="AA173" s="1237"/>
      <c r="AB173" s="1237"/>
      <c r="AD173" s="1237"/>
      <c r="AE173" s="1238"/>
      <c r="AH173" s="1239"/>
      <c r="AI173" s="1239"/>
      <c r="AK173" s="1237"/>
      <c r="AR173" s="1237"/>
      <c r="AV173" s="1237"/>
      <c r="AX173" s="1237"/>
      <c r="BB173" s="1237"/>
      <c r="BC173" s="1237"/>
      <c r="BE173" s="1237"/>
      <c r="BI173" s="2035"/>
      <c r="BJ173" s="1249" t="s">
        <v>253</v>
      </c>
      <c r="BK173" s="2035"/>
      <c r="BL173" s="1249" t="s">
        <v>251</v>
      </c>
      <c r="BM173" s="2035"/>
      <c r="BN173" s="2035"/>
      <c r="BO173" s="2035"/>
      <c r="BP173" s="1249" t="s">
        <v>253</v>
      </c>
      <c r="BQ173" s="2035"/>
      <c r="BR173" s="1249" t="s">
        <v>251</v>
      </c>
      <c r="BS173" s="2035"/>
      <c r="BT173" s="2035"/>
      <c r="BU173" s="2035"/>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8.75" hidden="1" thickBot="1" x14ac:dyDescent="0.3">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8.75" hidden="1" thickBot="1" x14ac:dyDescent="0.3">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hidden="1" x14ac:dyDescent="0.25">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75" hidden="1" thickBot="1" x14ac:dyDescent="0.3">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hidden="1" x14ac:dyDescent="0.25">
      <c r="V178" s="1236"/>
      <c r="AA178" s="1237"/>
      <c r="AB178" s="1237"/>
      <c r="AD178" s="1237"/>
      <c r="AE178" s="1238"/>
      <c r="AH178" s="1239"/>
      <c r="AI178" s="1239"/>
      <c r="AK178" s="1237"/>
      <c r="AR178" s="1237"/>
      <c r="AV178" s="1237"/>
      <c r="AX178" s="1237"/>
      <c r="BB178" s="1237"/>
      <c r="BC178" s="1237"/>
      <c r="BE178" s="1237"/>
      <c r="BI178" s="2034" t="s">
        <v>249</v>
      </c>
      <c r="BJ178" s="1245"/>
      <c r="BK178" s="2034" t="s">
        <v>277</v>
      </c>
      <c r="BL178" s="1245"/>
      <c r="BM178" s="2034" t="s">
        <v>233</v>
      </c>
      <c r="BN178" s="2034" t="s">
        <v>233</v>
      </c>
      <c r="BO178" s="2034"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hidden="1" customHeight="1" thickBot="1" x14ac:dyDescent="0.3">
      <c r="V179" s="1236"/>
      <c r="AA179" s="1237"/>
      <c r="AB179" s="1237"/>
      <c r="AD179" s="1237"/>
      <c r="AE179" s="1238"/>
      <c r="AH179" s="1239"/>
      <c r="AI179" s="1239"/>
      <c r="AK179" s="1237"/>
      <c r="AR179" s="1237"/>
      <c r="AV179" s="1237"/>
      <c r="AX179" s="1237"/>
      <c r="BB179" s="1237"/>
      <c r="BC179" s="1237"/>
      <c r="BE179" s="1237"/>
      <c r="BI179" s="2035"/>
      <c r="BJ179" s="1249" t="s">
        <v>253</v>
      </c>
      <c r="BK179" s="2035"/>
      <c r="BL179" s="1249" t="s">
        <v>251</v>
      </c>
      <c r="BM179" s="2035"/>
      <c r="BN179" s="2035"/>
      <c r="BO179" s="2035"/>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75" hidden="1" thickBot="1" x14ac:dyDescent="0.3">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75" hidden="1" thickBot="1" x14ac:dyDescent="0.3">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hidden="1" x14ac:dyDescent="0.25">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75" hidden="1" thickBot="1" x14ac:dyDescent="0.3">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hidden="1" x14ac:dyDescent="0.25">
      <c r="V184" s="1236"/>
      <c r="AA184" s="1237"/>
      <c r="AB184" s="1237"/>
      <c r="AD184" s="1237"/>
      <c r="AE184" s="1238"/>
      <c r="AH184" s="1239"/>
      <c r="AI184" s="1239"/>
      <c r="AK184" s="1237"/>
      <c r="AR184" s="1237"/>
      <c r="AV184" s="1237"/>
      <c r="AX184" s="1237"/>
      <c r="BB184" s="1237"/>
      <c r="BC184" s="1237"/>
      <c r="BE184" s="1237"/>
      <c r="BI184" s="2034" t="s">
        <v>171</v>
      </c>
      <c r="BJ184" s="1245"/>
      <c r="BK184" s="2034" t="s">
        <v>276</v>
      </c>
      <c r="BL184" s="1245"/>
      <c r="BM184" s="2034" t="s">
        <v>233</v>
      </c>
      <c r="BN184" s="2034" t="s">
        <v>233</v>
      </c>
      <c r="BO184" s="2034"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hidden="1" customHeight="1" thickBot="1" x14ac:dyDescent="0.3">
      <c r="V185" s="1236"/>
      <c r="AA185" s="1237"/>
      <c r="AB185" s="1237"/>
      <c r="AD185" s="1237"/>
      <c r="AE185" s="1238"/>
      <c r="AH185" s="1239"/>
      <c r="AI185" s="1239"/>
      <c r="AK185" s="1237"/>
      <c r="AR185" s="1237"/>
      <c r="AV185" s="1237"/>
      <c r="AX185" s="1237"/>
      <c r="BB185" s="1237"/>
      <c r="BC185" s="1237"/>
      <c r="BE185" s="1237"/>
      <c r="BI185" s="2035"/>
      <c r="BJ185" s="1249" t="s">
        <v>253</v>
      </c>
      <c r="BK185" s="2035"/>
      <c r="BL185" s="1249" t="s">
        <v>251</v>
      </c>
      <c r="BM185" s="2035"/>
      <c r="BN185" s="2035"/>
      <c r="BO185" s="2035"/>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8.75" hidden="1" thickBot="1" x14ac:dyDescent="0.3">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hidden="1" x14ac:dyDescent="0.25">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75" hidden="1" thickBot="1" x14ac:dyDescent="0.3">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hidden="1" x14ac:dyDescent="0.25">
      <c r="V189" s="1236"/>
      <c r="AA189" s="1237"/>
      <c r="AB189" s="1237"/>
      <c r="AD189" s="1237"/>
      <c r="AE189" s="1238"/>
      <c r="AH189" s="1239"/>
      <c r="AI189" s="1239"/>
      <c r="AK189" s="1237"/>
      <c r="AR189" s="1237"/>
      <c r="AV189" s="1237"/>
      <c r="AX189" s="1237"/>
      <c r="BB189" s="1237"/>
      <c r="BC189" s="1237"/>
      <c r="BE189" s="1237"/>
      <c r="BI189" s="2034" t="s">
        <v>264</v>
      </c>
      <c r="BJ189" s="1245"/>
      <c r="BK189" s="2034" t="s">
        <v>276</v>
      </c>
      <c r="BL189" s="1245"/>
      <c r="BM189" s="2034" t="s">
        <v>233</v>
      </c>
      <c r="BN189" s="2034" t="s">
        <v>233</v>
      </c>
      <c r="BO189" s="2034" t="s">
        <v>240</v>
      </c>
      <c r="BP189" s="1245"/>
      <c r="BQ189" s="2034" t="s">
        <v>276</v>
      </c>
      <c r="BR189" s="1245"/>
      <c r="BS189" s="2034" t="s">
        <v>233</v>
      </c>
      <c r="BT189" s="2034" t="s">
        <v>233</v>
      </c>
      <c r="BU189" s="2034"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75" hidden="1" thickBot="1" x14ac:dyDescent="0.3">
      <c r="V190" s="1236"/>
      <c r="AA190" s="1237"/>
      <c r="AB190" s="1237"/>
      <c r="AD190" s="1237"/>
      <c r="AE190" s="1238"/>
      <c r="AH190" s="1239"/>
      <c r="AI190" s="1239"/>
      <c r="AK190" s="1237"/>
      <c r="AR190" s="1237"/>
      <c r="AV190" s="1237"/>
      <c r="AX190" s="1237"/>
      <c r="BB190" s="1237"/>
      <c r="BC190" s="1237"/>
      <c r="BE190" s="1237"/>
      <c r="BI190" s="2035"/>
      <c r="BJ190" s="1249" t="s">
        <v>253</v>
      </c>
      <c r="BK190" s="2035"/>
      <c r="BL190" s="1249" t="s">
        <v>251</v>
      </c>
      <c r="BM190" s="2035"/>
      <c r="BN190" s="2035"/>
      <c r="BO190" s="2035"/>
      <c r="BP190" s="1249" t="s">
        <v>253</v>
      </c>
      <c r="BQ190" s="2035"/>
      <c r="BR190" s="1249" t="s">
        <v>251</v>
      </c>
      <c r="BS190" s="2035"/>
      <c r="BT190" s="2035"/>
      <c r="BU190" s="2035"/>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8.75" hidden="1" thickBot="1" x14ac:dyDescent="0.3">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hidden="1" x14ac:dyDescent="0.25">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hidden="1" x14ac:dyDescent="0.25">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hidden="1" x14ac:dyDescent="0.25">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75" hidden="1" thickBot="1" x14ac:dyDescent="0.3">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hidden="1" customHeight="1" x14ac:dyDescent="0.25">
      <c r="V196" s="1236"/>
      <c r="AA196" s="1237"/>
      <c r="AB196" s="1237"/>
      <c r="AD196" s="1237"/>
      <c r="AE196" s="1238"/>
      <c r="AH196" s="1239"/>
      <c r="AI196" s="1239"/>
      <c r="AK196" s="1237"/>
      <c r="AR196" s="1237"/>
      <c r="AV196" s="1237"/>
      <c r="AX196" s="1237"/>
      <c r="BB196" s="1237"/>
      <c r="BC196" s="1237"/>
      <c r="BE196" s="1237"/>
      <c r="BI196" s="2034" t="s">
        <v>260</v>
      </c>
      <c r="BJ196" s="1245"/>
      <c r="BK196" s="2034" t="s">
        <v>276</v>
      </c>
      <c r="BL196" s="1245"/>
      <c r="BM196" s="2034" t="s">
        <v>233</v>
      </c>
      <c r="BN196" s="2034" t="s">
        <v>233</v>
      </c>
      <c r="BO196" s="2034"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hidden="1" customHeight="1" thickBot="1" x14ac:dyDescent="0.3">
      <c r="V197" s="1236"/>
      <c r="AA197" s="1237"/>
      <c r="AB197" s="1237"/>
      <c r="AD197" s="1237"/>
      <c r="AE197" s="1238"/>
      <c r="AH197" s="1239"/>
      <c r="AI197" s="1239"/>
      <c r="AK197" s="1237"/>
      <c r="AR197" s="1237"/>
      <c r="AV197" s="1237"/>
      <c r="AX197" s="1237"/>
      <c r="BB197" s="1237"/>
      <c r="BC197" s="1237"/>
      <c r="BE197" s="1237"/>
      <c r="BI197" s="2035"/>
      <c r="BJ197" s="1249" t="s">
        <v>253</v>
      </c>
      <c r="BK197" s="2035"/>
      <c r="BL197" s="1249" t="s">
        <v>251</v>
      </c>
      <c r="BM197" s="2035"/>
      <c r="BN197" s="2035"/>
      <c r="BO197" s="2035"/>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02.75" hidden="1" thickBot="1" x14ac:dyDescent="0.3">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02.75" hidden="1" thickBot="1" x14ac:dyDescent="0.3">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41" hidden="1" thickBot="1" x14ac:dyDescent="0.3">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8.75" hidden="1" thickBot="1" x14ac:dyDescent="0.3">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6.25" hidden="1" thickBot="1" x14ac:dyDescent="0.3">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6.5" hidden="1" thickBot="1" x14ac:dyDescent="0.3">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6.5" hidden="1" thickBot="1" x14ac:dyDescent="0.3">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6.5" hidden="1" thickBot="1" x14ac:dyDescent="0.3">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6.5" hidden="1" thickBot="1" x14ac:dyDescent="0.3">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6.5" hidden="1" thickBot="1" x14ac:dyDescent="0.3">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6.5" hidden="1" thickBot="1" x14ac:dyDescent="0.3">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6.5" hidden="1" thickBot="1" x14ac:dyDescent="0.3">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6.5" hidden="1" thickBot="1" x14ac:dyDescent="0.3">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6.5" hidden="1" thickBot="1" x14ac:dyDescent="0.3">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6.5" hidden="1" thickBot="1" x14ac:dyDescent="0.3">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6.5" hidden="1" thickBot="1" x14ac:dyDescent="0.3">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6.5" hidden="1" thickBot="1" x14ac:dyDescent="0.3">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6.5" hidden="1" thickBot="1" x14ac:dyDescent="0.3">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6.5" hidden="1" thickBot="1" x14ac:dyDescent="0.3">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6.5" hidden="1" thickBot="1" x14ac:dyDescent="0.3">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75" hidden="1" thickBot="1" x14ac:dyDescent="0.3">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6.25" hidden="1" thickBot="1" x14ac:dyDescent="0.3">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6.5" hidden="1" thickBot="1" x14ac:dyDescent="0.3">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6.5" hidden="1" thickBot="1" x14ac:dyDescent="0.3">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6.5" hidden="1" thickBot="1" x14ac:dyDescent="0.3">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6.5" hidden="1" thickBot="1" x14ac:dyDescent="0.3">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6.5" hidden="1" thickBot="1" x14ac:dyDescent="0.3">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6.5" hidden="1" thickBot="1" x14ac:dyDescent="0.3">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6.5" hidden="1" thickBot="1" x14ac:dyDescent="0.3">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6.5" hidden="1" thickBot="1" x14ac:dyDescent="0.3">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6.5" hidden="1" thickBot="1" x14ac:dyDescent="0.3">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6.5" hidden="1" thickBot="1" x14ac:dyDescent="0.3">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6.25" hidden="1" thickBot="1" x14ac:dyDescent="0.3">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6.5" hidden="1" thickBot="1" x14ac:dyDescent="0.3">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6.5" hidden="1" thickBot="1" x14ac:dyDescent="0.3">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6.5" hidden="1" thickBot="1" x14ac:dyDescent="0.3">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6.5" hidden="1" thickBot="1" x14ac:dyDescent="0.3">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6.5" hidden="1" thickBot="1" x14ac:dyDescent="0.3">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6.5" hidden="1" thickBot="1" x14ac:dyDescent="0.3">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6.5" hidden="1" thickBot="1" x14ac:dyDescent="0.3">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6.5" hidden="1" thickBot="1" x14ac:dyDescent="0.3">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6.5" hidden="1" thickBot="1" x14ac:dyDescent="0.3">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6.5" hidden="1" thickBot="1" x14ac:dyDescent="0.3">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6.5" hidden="1" thickBot="1" x14ac:dyDescent="0.3">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6.5" hidden="1" thickBot="1" x14ac:dyDescent="0.3">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6.5" hidden="1" thickBot="1" x14ac:dyDescent="0.3">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6.5" hidden="1" thickBot="1" x14ac:dyDescent="0.3">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6.5" hidden="1" thickBot="1" x14ac:dyDescent="0.3">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6.5" hidden="1" thickBot="1" x14ac:dyDescent="0.3">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6.5" hidden="1" thickBot="1" x14ac:dyDescent="0.3">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6.5" hidden="1" thickBot="1" x14ac:dyDescent="0.3">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6.5" hidden="1" thickBot="1" x14ac:dyDescent="0.3">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6.5" hidden="1" thickBot="1" x14ac:dyDescent="0.3">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6.5" hidden="1" thickBot="1" x14ac:dyDescent="0.3">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6.5" hidden="1" thickBot="1" x14ac:dyDescent="0.3">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6.5" hidden="1" thickBot="1" x14ac:dyDescent="0.3">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25" hidden="1" thickBot="1" x14ac:dyDescent="0.3">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25" hidden="1" thickBot="1" x14ac:dyDescent="0.3">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25" hidden="1" thickBot="1" x14ac:dyDescent="0.3">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25" hidden="1" thickBot="1" x14ac:dyDescent="0.3">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25" hidden="1" thickBot="1" x14ac:dyDescent="0.3">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25" hidden="1" thickBot="1" x14ac:dyDescent="0.3">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25" hidden="1" thickBot="1" x14ac:dyDescent="0.3">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hidden="1" x14ac:dyDescent="0.25">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8.75" hidden="1" thickBot="1" x14ac:dyDescent="0.3">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hidden="1" customHeight="1" x14ac:dyDescent="0.25">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34" t="s">
        <v>333</v>
      </c>
      <c r="BJ263" s="2034" t="s">
        <v>253</v>
      </c>
      <c r="BK263" s="2034" t="s">
        <v>279</v>
      </c>
      <c r="BL263" s="1245"/>
      <c r="BM263" s="2034" t="s">
        <v>233</v>
      </c>
      <c r="BN263" s="2034" t="s">
        <v>233</v>
      </c>
      <c r="BO263" s="2034"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75" hidden="1" thickBot="1" x14ac:dyDescent="0.3">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35"/>
      <c r="BJ264" s="2035"/>
      <c r="BK264" s="2035"/>
      <c r="BL264" s="1249" t="s">
        <v>251</v>
      </c>
      <c r="BM264" s="2035"/>
      <c r="BN264" s="2035"/>
      <c r="BO264" s="2035"/>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hidden="1" customHeight="1" thickBot="1" x14ac:dyDescent="0.3">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hidden="1" customHeight="1" thickBot="1" x14ac:dyDescent="0.3">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hidden="1" customHeight="1" thickBot="1" x14ac:dyDescent="0.3">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hidden="1" customHeight="1" thickBot="1" x14ac:dyDescent="0.3">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hidden="1" customHeight="1" thickBot="1" x14ac:dyDescent="0.3">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hidden="1" customHeight="1" thickBot="1" x14ac:dyDescent="0.3">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hidden="1" customHeight="1" thickBot="1" x14ac:dyDescent="0.3">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hidden="1" customHeight="1" thickBot="1" x14ac:dyDescent="0.3">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hidden="1" customHeight="1" thickBot="1" x14ac:dyDescent="0.3">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hidden="1" customHeight="1" thickBot="1" x14ac:dyDescent="0.3">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hidden="1" customHeight="1" thickBot="1" x14ac:dyDescent="0.3">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hidden="1" customHeight="1" thickBot="1" x14ac:dyDescent="0.3">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hidden="1" customHeight="1" thickBot="1" x14ac:dyDescent="0.3">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hidden="1" customHeight="1" thickBot="1" x14ac:dyDescent="0.3">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hidden="1" customHeight="1" thickBot="1" x14ac:dyDescent="0.3">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hidden="1" customHeight="1" thickBot="1" x14ac:dyDescent="0.3">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hidden="1" customHeight="1" thickBot="1" x14ac:dyDescent="0.3">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hidden="1" x14ac:dyDescent="0.25">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hidden="1" customHeight="1" thickBot="1" x14ac:dyDescent="0.3">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75" hidden="1" thickBot="1" x14ac:dyDescent="0.3">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36" t="s">
        <v>106</v>
      </c>
      <c r="BL284" s="2037"/>
      <c r="BM284" s="2037"/>
      <c r="BN284" s="2037"/>
      <c r="BO284" s="2038"/>
      <c r="BP284" s="2036" t="s">
        <v>110</v>
      </c>
      <c r="BQ284" s="2037"/>
      <c r="BR284" s="2037"/>
      <c r="BS284" s="2037"/>
      <c r="BT284" s="2038"/>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46" t="s">
        <v>378</v>
      </c>
      <c r="CZ284" s="2046" t="s">
        <v>379</v>
      </c>
      <c r="DA284" s="2046"/>
      <c r="DB284" s="2047" t="s">
        <v>159</v>
      </c>
      <c r="DC284" s="2046" t="s">
        <v>160</v>
      </c>
      <c r="DD284" s="2046" t="s">
        <v>162</v>
      </c>
      <c r="DE284" s="2046" t="s">
        <v>388</v>
      </c>
      <c r="DF284" s="2046" t="s">
        <v>389</v>
      </c>
      <c r="DG284" s="2046" t="s">
        <v>379</v>
      </c>
      <c r="DH284" s="2046"/>
      <c r="DI284" s="2046" t="s">
        <v>390</v>
      </c>
      <c r="DJ284" s="2046"/>
    </row>
    <row r="285" spans="15:116" s="1111" customFormat="1" ht="21.75" hidden="1" customHeight="1" x14ac:dyDescent="0.25">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39" t="s">
        <v>555</v>
      </c>
      <c r="AJ285" s="2039"/>
      <c r="AK285" s="2039"/>
      <c r="AL285" s="2039"/>
      <c r="AM285" s="2039"/>
      <c r="AN285" s="1297" t="s">
        <v>553</v>
      </c>
      <c r="AO285" s="1297"/>
      <c r="AP285" s="1297"/>
      <c r="AQ285" s="1297"/>
      <c r="AR285" s="1297"/>
      <c r="AS285" s="1297"/>
      <c r="AT285" s="1297"/>
      <c r="AU285" s="1297"/>
      <c r="AV285" s="1297"/>
      <c r="AW285" s="1297"/>
      <c r="AX285" s="1297"/>
      <c r="AY285" s="1297"/>
      <c r="AZ285" s="1297"/>
      <c r="BA285" s="1297"/>
      <c r="BB285" s="1297"/>
      <c r="BC285" s="1297"/>
      <c r="BD285" s="1297"/>
      <c r="BI285" s="2034" t="s">
        <v>58</v>
      </c>
      <c r="BJ285" s="1245"/>
      <c r="BK285" s="2034" t="s">
        <v>280</v>
      </c>
      <c r="BL285" s="1245"/>
      <c r="BM285" s="2034" t="s">
        <v>233</v>
      </c>
      <c r="BN285" s="2034" t="s">
        <v>233</v>
      </c>
      <c r="BO285" s="2034" t="s">
        <v>240</v>
      </c>
      <c r="BP285" s="2034" t="s">
        <v>281</v>
      </c>
      <c r="BQ285" s="1245"/>
      <c r="BR285" s="2034" t="s">
        <v>233</v>
      </c>
      <c r="BS285" s="2034" t="s">
        <v>233</v>
      </c>
      <c r="BT285" s="2034"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46"/>
      <c r="CZ285" s="1301">
        <v>1995</v>
      </c>
      <c r="DA285" s="1298">
        <v>2007</v>
      </c>
      <c r="DB285" s="2047"/>
      <c r="DC285" s="2046"/>
      <c r="DD285" s="2046"/>
      <c r="DE285" s="2046"/>
      <c r="DF285" s="2046"/>
      <c r="DG285" s="1298">
        <v>1995</v>
      </c>
      <c r="DH285" s="1298">
        <v>2007</v>
      </c>
      <c r="DI285" s="1298">
        <v>1995</v>
      </c>
      <c r="DJ285" s="1298">
        <v>2007</v>
      </c>
    </row>
    <row r="286" spans="15:116" s="1111" customFormat="1" ht="34.5" hidden="1" customHeight="1" thickBot="1" x14ac:dyDescent="0.3">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35"/>
      <c r="BJ286" s="1249" t="s">
        <v>253</v>
      </c>
      <c r="BK286" s="2035"/>
      <c r="BL286" s="1249" t="s">
        <v>251</v>
      </c>
      <c r="BM286" s="2035"/>
      <c r="BN286" s="2035"/>
      <c r="BO286" s="2035"/>
      <c r="BP286" s="2035"/>
      <c r="BQ286" s="1249" t="s">
        <v>251</v>
      </c>
      <c r="BR286" s="2035"/>
      <c r="BS286" s="2035"/>
      <c r="BT286" s="2035"/>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3.75" hidden="1"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3.75" hidden="1"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3.75" hidden="1"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3.75" hidden="1"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3.75" hidden="1"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3.75" hidden="1"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3.75" hidden="1"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3.75" hidden="1"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3.75" hidden="1"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3.75" hidden="1"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3.75" hidden="1"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3.75" hidden="1"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3.75" hidden="1"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3.75" hidden="1"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3.75" hidden="1"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hidden="1"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3.75" hidden="1"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3.75" hidden="1"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3.75" hidden="1"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3.75" hidden="1"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3.75" hidden="1"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3.75" hidden="1"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3.75" hidden="1"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hidden="1"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hidden="1"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3.75" hidden="1"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3.75" hidden="1"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3.75" hidden="1"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3.75" hidden="1"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3.75" hidden="1"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hidden="1" x14ac:dyDescent="0.25">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hidden="1" x14ac:dyDescent="0.25">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8.75" hidden="1" thickBot="1" x14ac:dyDescent="0.3">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hidden="1" customHeight="1" x14ac:dyDescent="0.25">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34" t="s">
        <v>58</v>
      </c>
      <c r="BJ320" s="1245"/>
      <c r="BK320" s="2034" t="s">
        <v>279</v>
      </c>
      <c r="BL320" s="1245"/>
      <c r="BM320" s="2034" t="s">
        <v>233</v>
      </c>
      <c r="BN320" s="2034" t="s">
        <v>233</v>
      </c>
      <c r="BO320" s="2034" t="s">
        <v>240</v>
      </c>
      <c r="BP320" s="2034" t="s">
        <v>282</v>
      </c>
      <c r="BQ320" s="1245"/>
      <c r="BR320" s="2034" t="s">
        <v>233</v>
      </c>
      <c r="BS320" s="2034" t="s">
        <v>233</v>
      </c>
      <c r="BT320" s="2034"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75" hidden="1" thickBot="1" x14ac:dyDescent="0.3">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35"/>
      <c r="BJ321" s="1249" t="s">
        <v>253</v>
      </c>
      <c r="BK321" s="2035"/>
      <c r="BL321" s="1249" t="s">
        <v>251</v>
      </c>
      <c r="BM321" s="2035"/>
      <c r="BN321" s="2035"/>
      <c r="BO321" s="2035"/>
      <c r="BP321" s="2035"/>
      <c r="BQ321" s="1249" t="s">
        <v>251</v>
      </c>
      <c r="BR321" s="2035"/>
      <c r="BS321" s="2035"/>
      <c r="BT321" s="2035"/>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8.75" hidden="1" thickBot="1" x14ac:dyDescent="0.3">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8.75" hidden="1" thickBot="1" x14ac:dyDescent="0.3">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8.75" hidden="1" thickBot="1" x14ac:dyDescent="0.3">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8.75" hidden="1" thickBot="1" x14ac:dyDescent="0.3">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6.25" hidden="1" thickBot="1" x14ac:dyDescent="0.3">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8.75" hidden="1" thickBot="1" x14ac:dyDescent="0.3">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8.75" hidden="1" thickBot="1" x14ac:dyDescent="0.3">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hidden="1" x14ac:dyDescent="0.25">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75" hidden="1" thickBot="1" x14ac:dyDescent="0.3">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hidden="1" x14ac:dyDescent="0.25">
      <c r="BI331" s="2034" t="s">
        <v>261</v>
      </c>
      <c r="BJ331" s="1245"/>
      <c r="BK331" s="2034" t="s">
        <v>282</v>
      </c>
      <c r="BL331" s="1245"/>
      <c r="BM331" s="2034" t="s">
        <v>233</v>
      </c>
      <c r="BN331" s="2034" t="s">
        <v>233</v>
      </c>
      <c r="BO331" s="2034"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75" hidden="1" thickBot="1" x14ac:dyDescent="0.3">
      <c r="BI332" s="2035"/>
      <c r="BJ332" s="1249" t="s">
        <v>253</v>
      </c>
      <c r="BK332" s="2035"/>
      <c r="BL332" s="1249" t="s">
        <v>251</v>
      </c>
      <c r="BM332" s="2035"/>
      <c r="BN332" s="2035"/>
      <c r="BO332" s="2035"/>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8.75" hidden="1" thickBot="1" x14ac:dyDescent="0.3">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8.75" hidden="1" thickBot="1" x14ac:dyDescent="0.3">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8.75" hidden="1" thickBot="1" x14ac:dyDescent="0.3">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8.75" hidden="1" thickBot="1" x14ac:dyDescent="0.3">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8.75" hidden="1" thickBot="1" x14ac:dyDescent="0.3">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8.75" hidden="1" thickBot="1" x14ac:dyDescent="0.3">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8.75" hidden="1" thickBot="1" x14ac:dyDescent="0.3">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75" hidden="1" thickBot="1" x14ac:dyDescent="0.3">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hidden="1" x14ac:dyDescent="0.25">
      <c r="BI341" s="2042" t="s">
        <v>299</v>
      </c>
      <c r="BJ341" s="1320"/>
      <c r="BK341" s="2044" t="s">
        <v>282</v>
      </c>
      <c r="BL341" s="1320"/>
      <c r="BM341" s="2044" t="s">
        <v>233</v>
      </c>
      <c r="BN341" s="2044" t="s">
        <v>233</v>
      </c>
      <c r="BO341" s="2040"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hidden="1" x14ac:dyDescent="0.25">
      <c r="BI342" s="2043"/>
      <c r="BJ342" s="1321" t="s">
        <v>253</v>
      </c>
      <c r="BK342" s="2045"/>
      <c r="BL342" s="1321" t="s">
        <v>251</v>
      </c>
      <c r="BM342" s="2045"/>
      <c r="BN342" s="2045"/>
      <c r="BO342" s="2041"/>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8" hidden="1" x14ac:dyDescent="0.25">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8" hidden="1" x14ac:dyDescent="0.25">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t="str">
        <f>BM341</f>
        <v>Incertidumbre (+/- %)</v>
      </c>
      <c r="CP344" s="1117" t="e">
        <f t="shared" si="138"/>
        <v>#VALUE!</v>
      </c>
      <c r="CQ344" s="1272" t="str">
        <f>BN341</f>
        <v>Incertidumbre (+/- %)</v>
      </c>
      <c r="DC344" s="1292"/>
      <c r="DD344" s="1292"/>
      <c r="DE344" s="1292"/>
      <c r="DF344" s="1292"/>
    </row>
    <row r="345" spans="61:116" s="1111" customFormat="1" ht="18" hidden="1" x14ac:dyDescent="0.25">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BM342</f>
        <v>0</v>
      </c>
      <c r="CP345" s="1117">
        <f t="shared" si="138"/>
        <v>0</v>
      </c>
      <c r="CQ345" s="1272">
        <f>BN342</f>
        <v>0</v>
      </c>
      <c r="DC345" s="1292"/>
      <c r="DD345" s="1292"/>
      <c r="DE345" s="1292"/>
      <c r="DF345" s="1292"/>
    </row>
    <row r="346" spans="61:116" s="1111" customFormat="1" ht="18" hidden="1" x14ac:dyDescent="0.25">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ref="CO346:CO355" si="140">BM348</f>
        <v>0.05</v>
      </c>
      <c r="CP346" s="1117">
        <f t="shared" si="138"/>
        <v>7.5000000000000011E-2</v>
      </c>
      <c r="CQ346" s="1272">
        <f t="shared" ref="CQ346:CQ355" si="141">BN348</f>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8" hidden="1" x14ac:dyDescent="0.25">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38"/>
        <v>7.5000000000000011E-2</v>
      </c>
      <c r="CQ347" s="1272">
        <f t="shared" si="141"/>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8" hidden="1" x14ac:dyDescent="0.25">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38"/>
        <v>7.5000000000000011E-2</v>
      </c>
      <c r="CQ348" s="1272">
        <f t="shared" si="141"/>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8" hidden="1" x14ac:dyDescent="0.25">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38"/>
        <v>7.5000000000000011E-2</v>
      </c>
      <c r="CQ349" s="1272">
        <f t="shared" si="141"/>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8" hidden="1" x14ac:dyDescent="0.25">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38"/>
        <v>7.5000000000000011E-2</v>
      </c>
      <c r="CQ350" s="1272">
        <f t="shared" si="141"/>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8" hidden="1" x14ac:dyDescent="0.25">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38"/>
        <v>7.5000000000000011E-2</v>
      </c>
      <c r="CQ351" s="1272">
        <f t="shared" si="141"/>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8" hidden="1" x14ac:dyDescent="0.25">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38"/>
        <v>7.5000000000000011E-2</v>
      </c>
      <c r="CQ352" s="1272">
        <f t="shared" si="141"/>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8" hidden="1" x14ac:dyDescent="0.25">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38"/>
        <v>7.5000000000000011E-2</v>
      </c>
      <c r="CQ353" s="1272">
        <f t="shared" si="141"/>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8" hidden="1" x14ac:dyDescent="0.25">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38"/>
        <v>7.5000000000000011E-2</v>
      </c>
      <c r="CQ354" s="1272">
        <f t="shared" si="141"/>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8" hidden="1" x14ac:dyDescent="0.25">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38"/>
        <v>7.5000000000000011E-2</v>
      </c>
      <c r="CQ355" s="1272">
        <f t="shared" si="141"/>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8" hidden="1" x14ac:dyDescent="0.25">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t="e">
        <f>#REF!</f>
        <v>#REF!</v>
      </c>
      <c r="CP356" s="1117" t="e">
        <f t="shared" si="138"/>
        <v>#REF!</v>
      </c>
      <c r="CQ356" s="1272" t="e">
        <f>#REF!</f>
        <v>#REF!</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8.75" hidden="1" thickBot="1" x14ac:dyDescent="0.3">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t="e">
        <f>#REF!</f>
        <v>#REF!</v>
      </c>
      <c r="CP357" s="1117" t="e">
        <f t="shared" si="138"/>
        <v>#REF!</v>
      </c>
      <c r="CQ357" s="1272" t="e">
        <f>#REF!</f>
        <v>#REF!</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75" hidden="1" thickBot="1" x14ac:dyDescent="0.3">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hidden="1" x14ac:dyDescent="0.25">
      <c r="BI359" s="2034" t="s">
        <v>300</v>
      </c>
      <c r="BJ359" s="1245"/>
      <c r="BK359" s="2034" t="s">
        <v>302</v>
      </c>
      <c r="BL359" s="1245"/>
      <c r="BM359" s="2034" t="s">
        <v>233</v>
      </c>
      <c r="BN359" s="2034" t="s">
        <v>233</v>
      </c>
      <c r="BO359" s="2034"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75" hidden="1" thickBot="1" x14ac:dyDescent="0.3">
      <c r="BI360" s="2035"/>
      <c r="BJ360" s="1249" t="s">
        <v>253</v>
      </c>
      <c r="BK360" s="2035"/>
      <c r="BL360" s="1249" t="s">
        <v>251</v>
      </c>
      <c r="BM360" s="2035"/>
      <c r="BN360" s="2035"/>
      <c r="BO360" s="2035"/>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8.75" hidden="1" thickBot="1" x14ac:dyDescent="0.3">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8.75" hidden="1" thickBot="1" x14ac:dyDescent="0.3">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8.75" hidden="1" thickBot="1" x14ac:dyDescent="0.3">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8.75" hidden="1" thickBot="1" x14ac:dyDescent="0.3">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8.75" hidden="1" thickBot="1" x14ac:dyDescent="0.3">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8.75" hidden="1" thickBot="1" x14ac:dyDescent="0.3">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8.75" hidden="1" thickBot="1" x14ac:dyDescent="0.3">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8.75" hidden="1" thickBot="1" x14ac:dyDescent="0.3">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8.75" hidden="1" thickBot="1" x14ac:dyDescent="0.3">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8.75" hidden="1" thickBot="1" x14ac:dyDescent="0.3">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8.75" hidden="1" thickBot="1" x14ac:dyDescent="0.3">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8.75" hidden="1" thickBot="1" x14ac:dyDescent="0.3">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8.75" hidden="1" thickBot="1" x14ac:dyDescent="0.3">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8.75" hidden="1" thickBot="1" x14ac:dyDescent="0.3">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8.75" hidden="1" thickBot="1" x14ac:dyDescent="0.3">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8.75" hidden="1" thickBot="1" x14ac:dyDescent="0.3">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8.75" hidden="1" thickBot="1" x14ac:dyDescent="0.3">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8.75" hidden="1" thickBot="1" x14ac:dyDescent="0.3">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8.75" hidden="1" thickBot="1" x14ac:dyDescent="0.3">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8.75" hidden="1" thickBot="1" x14ac:dyDescent="0.3">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8.75" hidden="1" thickBot="1" x14ac:dyDescent="0.3">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8.75" hidden="1" thickBot="1" x14ac:dyDescent="0.3">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8.75" hidden="1" thickBot="1" x14ac:dyDescent="0.3">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8.75" hidden="1" thickBot="1" x14ac:dyDescent="0.3">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8.75" hidden="1" thickBot="1" x14ac:dyDescent="0.3">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8.75" hidden="1" thickBot="1" x14ac:dyDescent="0.3">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8.75" hidden="1" thickBot="1" x14ac:dyDescent="0.3">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75" hidden="1" thickBot="1" x14ac:dyDescent="0.3">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6.25" hidden="1" thickBot="1" x14ac:dyDescent="0.3">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75" hidden="1" thickBot="1" x14ac:dyDescent="0.3">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hidden="1" x14ac:dyDescent="0.25">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2">BM391</f>
        <v>0</v>
      </c>
      <c r="CP391" s="1117">
        <f t="shared" ref="CP391:CP451" si="143">(CO391+CQ391)/2</f>
        <v>0</v>
      </c>
      <c r="CQ391" s="1272">
        <f t="shared" ref="CQ391:CQ444" si="144">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hidden="1" x14ac:dyDescent="0.25">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2"/>
        <v>0</v>
      </c>
      <c r="CP392" s="1117">
        <f t="shared" si="143"/>
        <v>0</v>
      </c>
      <c r="CQ392" s="1272">
        <f t="shared" si="144"/>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75" hidden="1" thickBot="1" x14ac:dyDescent="0.3">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2"/>
        <v>0</v>
      </c>
      <c r="CP393" s="1117">
        <f t="shared" si="143"/>
        <v>0</v>
      </c>
      <c r="CQ393" s="1272">
        <f t="shared" si="144"/>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hidden="1" customHeight="1" x14ac:dyDescent="0.25">
      <c r="BI394" s="2034" t="s">
        <v>301</v>
      </c>
      <c r="BJ394" s="1245"/>
      <c r="BK394" s="2034" t="s">
        <v>302</v>
      </c>
      <c r="BL394" s="1245"/>
      <c r="BM394" s="2034" t="s">
        <v>233</v>
      </c>
      <c r="BN394" s="2034" t="s">
        <v>233</v>
      </c>
      <c r="BO394" s="2034"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2"/>
        <v>Incertidumbre (+/- %)</v>
      </c>
      <c r="CP394" s="1117" t="e">
        <f t="shared" si="143"/>
        <v>#VALUE!</v>
      </c>
      <c r="CQ394" s="1272" t="str">
        <f t="shared" si="144"/>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75" hidden="1" thickBot="1" x14ac:dyDescent="0.3">
      <c r="BI395" s="2035"/>
      <c r="BJ395" s="1249" t="s">
        <v>253</v>
      </c>
      <c r="BK395" s="2035"/>
      <c r="BL395" s="1249" t="s">
        <v>251</v>
      </c>
      <c r="BM395" s="2035"/>
      <c r="BN395" s="2035"/>
      <c r="BO395" s="2035"/>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2"/>
        <v>0</v>
      </c>
      <c r="CP395" s="1117">
        <f t="shared" si="143"/>
        <v>0</v>
      </c>
      <c r="CQ395" s="1272">
        <f t="shared" si="144"/>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hidden="1" customHeight="1" thickBot="1" x14ac:dyDescent="0.3">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2"/>
        <v>0.01</v>
      </c>
      <c r="CP396" s="1117">
        <f t="shared" si="143"/>
        <v>0.255</v>
      </c>
      <c r="CQ396" s="1272">
        <f t="shared" si="144"/>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hidden="1" customHeight="1" thickBot="1" x14ac:dyDescent="0.3">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2"/>
        <v>0.01</v>
      </c>
      <c r="CP397" s="1117">
        <f t="shared" si="143"/>
        <v>0.255</v>
      </c>
      <c r="CQ397" s="1272">
        <f t="shared" si="144"/>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hidden="1" customHeight="1" thickBot="1" x14ac:dyDescent="0.3">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2"/>
        <v>0.01</v>
      </c>
      <c r="CP398" s="1117">
        <f t="shared" si="143"/>
        <v>0.255</v>
      </c>
      <c r="CQ398" s="1272">
        <f t="shared" si="144"/>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hidden="1" customHeight="1" thickBot="1" x14ac:dyDescent="0.3">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2"/>
        <v>0.01</v>
      </c>
      <c r="CP399" s="1117">
        <f t="shared" si="143"/>
        <v>0.255</v>
      </c>
      <c r="CQ399" s="1272">
        <f t="shared" si="144"/>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hidden="1" customHeight="1" thickBot="1" x14ac:dyDescent="0.3">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2"/>
        <v>0.01</v>
      </c>
      <c r="CP400" s="1117">
        <f t="shared" si="143"/>
        <v>0.255</v>
      </c>
      <c r="CQ400" s="1272">
        <f t="shared" si="144"/>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hidden="1" customHeight="1" thickBot="1" x14ac:dyDescent="0.3">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2"/>
        <v>0.01</v>
      </c>
      <c r="CP401" s="1117">
        <f t="shared" si="143"/>
        <v>0.255</v>
      </c>
      <c r="CQ401" s="1272">
        <f t="shared" si="144"/>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hidden="1" customHeight="1" thickBot="1" x14ac:dyDescent="0.3">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2"/>
        <v>0.01</v>
      </c>
      <c r="CP402" s="1117">
        <f t="shared" si="143"/>
        <v>0.255</v>
      </c>
      <c r="CQ402" s="1272">
        <f t="shared" si="144"/>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hidden="1" customHeight="1" thickBot="1" x14ac:dyDescent="0.3">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2"/>
        <v>0.01</v>
      </c>
      <c r="CP403" s="1117">
        <f t="shared" si="143"/>
        <v>0.255</v>
      </c>
      <c r="CQ403" s="1272">
        <f t="shared" si="144"/>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hidden="1" customHeight="1" thickBot="1" x14ac:dyDescent="0.3">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2"/>
        <v>0.01</v>
      </c>
      <c r="CP404" s="1117">
        <f t="shared" si="143"/>
        <v>0.255</v>
      </c>
      <c r="CQ404" s="1272">
        <f t="shared" si="144"/>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hidden="1" customHeight="1" thickBot="1" x14ac:dyDescent="0.3">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2"/>
        <v>0</v>
      </c>
      <c r="CP405" s="1117">
        <f t="shared" si="143"/>
        <v>0</v>
      </c>
      <c r="CQ405" s="1272">
        <f t="shared" si="144"/>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hidden="1" x14ac:dyDescent="0.25">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2"/>
        <v>0</v>
      </c>
      <c r="CP406" s="1117">
        <f t="shared" si="143"/>
        <v>0</v>
      </c>
      <c r="CQ406" s="1272">
        <f t="shared" si="144"/>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hidden="1" x14ac:dyDescent="0.25">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2"/>
        <v>0</v>
      </c>
      <c r="CP407" s="1117">
        <f t="shared" si="143"/>
        <v>0</v>
      </c>
      <c r="CQ407" s="1272">
        <f t="shared" si="144"/>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hidden="1" x14ac:dyDescent="0.25">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2"/>
        <v>0</v>
      </c>
      <c r="CP408" s="1117">
        <f t="shared" si="143"/>
        <v>0</v>
      </c>
      <c r="CQ408" s="1272">
        <f t="shared" si="144"/>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hidden="1" x14ac:dyDescent="0.25">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2"/>
        <v>0</v>
      </c>
      <c r="CP409" s="1117">
        <f t="shared" si="143"/>
        <v>0</v>
      </c>
      <c r="CQ409" s="1272">
        <f t="shared" si="144"/>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hidden="1" x14ac:dyDescent="0.25">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2"/>
        <v>0</v>
      </c>
      <c r="CP410" s="1117">
        <f t="shared" si="143"/>
        <v>0</v>
      </c>
      <c r="CQ410" s="1272">
        <f t="shared" si="144"/>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hidden="1" x14ac:dyDescent="0.25">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2"/>
        <v>0</v>
      </c>
      <c r="CP411" s="1117">
        <f t="shared" si="143"/>
        <v>0</v>
      </c>
      <c r="CQ411" s="1272">
        <f t="shared" si="144"/>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75" hidden="1" thickBot="1" x14ac:dyDescent="0.3">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2"/>
        <v>0</v>
      </c>
      <c r="CP412" s="1117">
        <f t="shared" si="143"/>
        <v>0</v>
      </c>
      <c r="CQ412" s="1272">
        <f t="shared" si="144"/>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75" hidden="1" thickBot="1" x14ac:dyDescent="0.3">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2"/>
        <v>0</v>
      </c>
      <c r="CP413" s="1117">
        <f t="shared" si="143"/>
        <v>0</v>
      </c>
      <c r="CQ413" s="1272">
        <f t="shared" si="144"/>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75" hidden="1" thickBot="1" x14ac:dyDescent="0.3">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2"/>
        <v>0</v>
      </c>
      <c r="CP414" s="1117">
        <f t="shared" si="143"/>
        <v>0</v>
      </c>
      <c r="CQ414" s="1272">
        <f t="shared" si="144"/>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75" hidden="1" thickBot="1" x14ac:dyDescent="0.3">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2"/>
        <v>0</v>
      </c>
      <c r="CP415" s="1117">
        <f t="shared" si="143"/>
        <v>0</v>
      </c>
      <c r="CQ415" s="1272">
        <f t="shared" si="144"/>
        <v>0</v>
      </c>
      <c r="CW415" s="1292"/>
      <c r="CX415" s="1292"/>
      <c r="CY415" s="1292"/>
      <c r="CZ415" s="1292"/>
      <c r="DA415" s="1292"/>
      <c r="DB415" s="1292"/>
      <c r="DC415" s="1292"/>
      <c r="DD415" s="1292"/>
      <c r="DE415" s="1292"/>
      <c r="DF415" s="1292"/>
      <c r="DG415" s="1292"/>
      <c r="DH415" s="1292"/>
      <c r="DI415" s="1292"/>
    </row>
    <row r="416" spans="61:116" s="1111" customFormat="1" ht="15.75" hidden="1" thickBot="1" x14ac:dyDescent="0.3">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2"/>
        <v>0</v>
      </c>
      <c r="CP416" s="1117">
        <f t="shared" si="143"/>
        <v>0</v>
      </c>
      <c r="CQ416" s="1272">
        <f t="shared" si="144"/>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75" hidden="1" thickBot="1" x14ac:dyDescent="0.3">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2"/>
        <v>0</v>
      </c>
      <c r="CP417" s="1117">
        <f t="shared" si="143"/>
        <v>0</v>
      </c>
      <c r="CQ417" s="1272">
        <f t="shared" si="144"/>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75" hidden="1" thickBot="1" x14ac:dyDescent="0.3">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2"/>
        <v>0</v>
      </c>
      <c r="CP418" s="1117">
        <f t="shared" si="143"/>
        <v>0</v>
      </c>
      <c r="CQ418" s="1272">
        <f t="shared" si="144"/>
        <v>0</v>
      </c>
      <c r="CW418" s="1292"/>
      <c r="CX418" s="1319"/>
      <c r="CY418" s="1319"/>
      <c r="CZ418" s="1292"/>
      <c r="DA418" s="1292"/>
      <c r="DB418" s="1292"/>
      <c r="DC418" s="1292"/>
      <c r="DD418" s="1319"/>
      <c r="DE418" s="1319"/>
      <c r="DF418" s="1292"/>
      <c r="DG418" s="1292"/>
      <c r="DH418" s="1292"/>
      <c r="DI418" s="1292"/>
    </row>
    <row r="419" spans="22:117" s="1111" customFormat="1" ht="15.75" hidden="1" thickBot="1" x14ac:dyDescent="0.3">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2"/>
        <v>0</v>
      </c>
      <c r="CP419" s="1117">
        <f t="shared" si="143"/>
        <v>0</v>
      </c>
      <c r="CQ419" s="1272">
        <f t="shared" si="144"/>
        <v>0</v>
      </c>
    </row>
    <row r="420" spans="22:117" s="1111" customFormat="1" ht="15.75" hidden="1" thickBot="1" x14ac:dyDescent="0.3">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2"/>
        <v>0</v>
      </c>
      <c r="CP420" s="1117">
        <f t="shared" si="143"/>
        <v>0</v>
      </c>
      <c r="CQ420" s="1272">
        <f t="shared" si="144"/>
        <v>0</v>
      </c>
    </row>
    <row r="421" spans="22:117" s="1111" customFormat="1" ht="15.75" hidden="1" thickBot="1" x14ac:dyDescent="0.3">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2"/>
        <v>0</v>
      </c>
      <c r="CP421" s="1117">
        <f t="shared" si="143"/>
        <v>0</v>
      </c>
      <c r="CQ421" s="1272">
        <f t="shared" si="144"/>
        <v>0</v>
      </c>
    </row>
    <row r="422" spans="22:117" s="1111" customFormat="1" ht="15.75" hidden="1" thickBot="1" x14ac:dyDescent="0.3">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2"/>
        <v>0</v>
      </c>
      <c r="CP422" s="1117">
        <f t="shared" si="143"/>
        <v>0</v>
      </c>
      <c r="CQ422" s="1272">
        <f t="shared" si="144"/>
        <v>0</v>
      </c>
    </row>
    <row r="423" spans="22:117" s="1111" customFormat="1" ht="15.75" hidden="1" thickBot="1" x14ac:dyDescent="0.3">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2"/>
        <v>0</v>
      </c>
      <c r="CP423" s="1117">
        <f t="shared" si="143"/>
        <v>0</v>
      </c>
      <c r="CQ423" s="1272">
        <f t="shared" si="144"/>
        <v>0</v>
      </c>
    </row>
    <row r="424" spans="22:117" s="1111" customFormat="1" ht="15.75" hidden="1" thickBot="1" x14ac:dyDescent="0.3">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2"/>
        <v>0</v>
      </c>
      <c r="CP424" s="1117">
        <f t="shared" si="143"/>
        <v>0</v>
      </c>
      <c r="CQ424" s="1272">
        <f t="shared" si="144"/>
        <v>0</v>
      </c>
    </row>
    <row r="425" spans="22:117" s="1111" customFormat="1" ht="15.75" hidden="1" thickBot="1" x14ac:dyDescent="0.3">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2"/>
        <v>0</v>
      </c>
      <c r="CP425" s="1117">
        <f t="shared" si="143"/>
        <v>0</v>
      </c>
      <c r="CQ425" s="1272">
        <f t="shared" si="144"/>
        <v>0</v>
      </c>
    </row>
    <row r="426" spans="22:117" s="1111" customFormat="1" hidden="1" x14ac:dyDescent="0.25">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2"/>
        <v>0</v>
      </c>
      <c r="CP426" s="1117">
        <f t="shared" si="143"/>
        <v>0</v>
      </c>
      <c r="CQ426" s="1272">
        <f t="shared" si="144"/>
        <v>0</v>
      </c>
    </row>
    <row r="427" spans="22:117" s="1111" customFormat="1" hidden="1" x14ac:dyDescent="0.25">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2"/>
        <v>0</v>
      </c>
      <c r="CP427" s="1117">
        <f t="shared" si="143"/>
        <v>0</v>
      </c>
      <c r="CQ427" s="1272">
        <f t="shared" si="144"/>
        <v>0</v>
      </c>
    </row>
    <row r="428" spans="22:117" s="1111" customFormat="1" ht="15.75" hidden="1" thickBot="1" x14ac:dyDescent="0.3">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2"/>
        <v>0</v>
      </c>
      <c r="CP428" s="1117">
        <f t="shared" si="143"/>
        <v>0</v>
      </c>
      <c r="CQ428" s="1272">
        <f t="shared" si="144"/>
        <v>0</v>
      </c>
    </row>
    <row r="429" spans="22:117" s="1111" customFormat="1" ht="15.75" hidden="1" thickBot="1" x14ac:dyDescent="0.3">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2"/>
        <v>0</v>
      </c>
      <c r="CP429" s="1117">
        <f t="shared" si="143"/>
        <v>0</v>
      </c>
      <c r="CQ429" s="1272">
        <f t="shared" si="144"/>
        <v>0</v>
      </c>
    </row>
    <row r="430" spans="22:117" s="1111" customFormat="1" ht="25.5" hidden="1" customHeight="1" thickBot="1" x14ac:dyDescent="0.3">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2"/>
        <v>0</v>
      </c>
      <c r="CP430" s="1117">
        <f t="shared" si="143"/>
        <v>0</v>
      </c>
      <c r="CQ430" s="1272">
        <f t="shared" si="144"/>
        <v>0</v>
      </c>
    </row>
    <row r="431" spans="22:117" s="1111" customFormat="1" ht="15.75" hidden="1" thickBot="1" x14ac:dyDescent="0.3">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2"/>
        <v>0</v>
      </c>
      <c r="CP431" s="1117">
        <f t="shared" si="143"/>
        <v>0</v>
      </c>
      <c r="CQ431" s="1272">
        <f t="shared" si="144"/>
        <v>0</v>
      </c>
    </row>
    <row r="432" spans="22:117" s="1111" customFormat="1" ht="15.75" hidden="1" thickBot="1" x14ac:dyDescent="0.3">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2"/>
        <v>0</v>
      </c>
      <c r="CP432" s="1117">
        <f t="shared" si="143"/>
        <v>0</v>
      </c>
      <c r="CQ432" s="1272">
        <f t="shared" si="144"/>
        <v>0</v>
      </c>
    </row>
    <row r="433" spans="22:95" s="1111" customFormat="1" ht="15.75" hidden="1" thickBot="1" x14ac:dyDescent="0.3">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2"/>
        <v>0</v>
      </c>
      <c r="CP433" s="1117">
        <f t="shared" si="143"/>
        <v>0</v>
      </c>
      <c r="CQ433" s="1272">
        <f t="shared" si="144"/>
        <v>0</v>
      </c>
    </row>
    <row r="434" spans="22:95" s="1111" customFormat="1" ht="15.75" hidden="1" thickBot="1" x14ac:dyDescent="0.3">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2"/>
        <v>0</v>
      </c>
      <c r="CP434" s="1117">
        <f t="shared" si="143"/>
        <v>0</v>
      </c>
      <c r="CQ434" s="1272">
        <f t="shared" si="144"/>
        <v>0</v>
      </c>
    </row>
    <row r="435" spans="22:95" s="1111" customFormat="1" ht="15.75" hidden="1" thickBot="1" x14ac:dyDescent="0.3">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2"/>
        <v>0</v>
      </c>
      <c r="CP435" s="1117">
        <f t="shared" si="143"/>
        <v>0</v>
      </c>
      <c r="CQ435" s="1272">
        <f t="shared" si="144"/>
        <v>0</v>
      </c>
    </row>
    <row r="436" spans="22:95" s="1111" customFormat="1" ht="15.75" hidden="1" thickBot="1" x14ac:dyDescent="0.3">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2"/>
        <v>0</v>
      </c>
      <c r="CP436" s="1117">
        <f t="shared" si="143"/>
        <v>0</v>
      </c>
      <c r="CQ436" s="1272">
        <f t="shared" si="144"/>
        <v>0</v>
      </c>
    </row>
    <row r="437" spans="22:95" s="1111" customFormat="1" ht="15.75" hidden="1" thickBot="1" x14ac:dyDescent="0.3">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2"/>
        <v>0</v>
      </c>
      <c r="CP437" s="1117">
        <f t="shared" si="143"/>
        <v>0</v>
      </c>
      <c r="CQ437" s="1272">
        <f t="shared" si="144"/>
        <v>0</v>
      </c>
    </row>
    <row r="438" spans="22:95" s="1111" customFormat="1" ht="15.75" hidden="1" thickBot="1" x14ac:dyDescent="0.3">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2"/>
        <v>0</v>
      </c>
      <c r="CP438" s="1117">
        <f t="shared" si="143"/>
        <v>0</v>
      </c>
      <c r="CQ438" s="1272">
        <f t="shared" si="144"/>
        <v>0</v>
      </c>
    </row>
    <row r="439" spans="22:95" s="1111" customFormat="1" hidden="1" x14ac:dyDescent="0.25">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2"/>
        <v>0</v>
      </c>
      <c r="CP439" s="1117">
        <f t="shared" si="143"/>
        <v>0</v>
      </c>
      <c r="CQ439" s="1272">
        <f t="shared" si="144"/>
        <v>0</v>
      </c>
    </row>
    <row r="440" spans="22:95" s="1111" customFormat="1" hidden="1" x14ac:dyDescent="0.25">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2"/>
        <v>0</v>
      </c>
      <c r="CP440" s="1117">
        <f t="shared" si="143"/>
        <v>0</v>
      </c>
      <c r="CQ440" s="1272">
        <f t="shared" si="144"/>
        <v>0</v>
      </c>
    </row>
    <row r="441" spans="22:95" s="1111" customFormat="1" hidden="1" x14ac:dyDescent="0.25">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2"/>
        <v>0</v>
      </c>
      <c r="CP441" s="1117">
        <f t="shared" si="143"/>
        <v>0</v>
      </c>
      <c r="CQ441" s="1272">
        <f t="shared" si="144"/>
        <v>0</v>
      </c>
    </row>
    <row r="442" spans="22:95" s="1111" customFormat="1" hidden="1" x14ac:dyDescent="0.25">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2"/>
        <v>0</v>
      </c>
      <c r="CP442" s="1117">
        <f t="shared" si="143"/>
        <v>0</v>
      </c>
      <c r="CQ442" s="1272">
        <f t="shared" si="144"/>
        <v>0</v>
      </c>
    </row>
    <row r="443" spans="22:95" s="1106" customFormat="1" ht="15" hidden="1" customHeight="1" x14ac:dyDescent="0.25">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2"/>
        <v>Incertidumbre (+/- %)</v>
      </c>
      <c r="CP443" s="1117" t="e">
        <f t="shared" si="143"/>
        <v>#VALUE!</v>
      </c>
      <c r="CQ443" s="1272" t="str">
        <f t="shared" si="144"/>
        <v>Incertidumbre (+/- %)</v>
      </c>
    </row>
    <row r="444" spans="22:95" s="1106" customFormat="1" hidden="1" x14ac:dyDescent="0.25">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2"/>
        <v>0</v>
      </c>
      <c r="CP444" s="1117">
        <f t="shared" si="143"/>
        <v>0</v>
      </c>
      <c r="CQ444" s="1272">
        <f t="shared" si="144"/>
        <v>0</v>
      </c>
    </row>
    <row r="445" spans="22:95" s="1106" customFormat="1" hidden="1" x14ac:dyDescent="0.25">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3"/>
        <v>4.3E-3</v>
      </c>
      <c r="CQ445" s="1272">
        <f>BN445</f>
        <v>4.3E-3</v>
      </c>
    </row>
    <row r="446" spans="22:95" s="1106" customFormat="1" hidden="1" x14ac:dyDescent="0.25">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3"/>
        <v>3.82E-3</v>
      </c>
      <c r="CQ446" s="1272">
        <f>BN446</f>
        <v>3.82E-3</v>
      </c>
    </row>
    <row r="447" spans="22:95" s="1106" customFormat="1" hidden="1" x14ac:dyDescent="0.25">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3"/>
        <v>3.98E-3</v>
      </c>
      <c r="CQ447" s="1272">
        <f>BN447</f>
        <v>3.98E-3</v>
      </c>
    </row>
    <row r="448" spans="22:95" s="1106" customFormat="1" hidden="1" x14ac:dyDescent="0.25">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3"/>
        <v>#REF!</v>
      </c>
      <c r="CQ448" s="1272" t="e">
        <f>#REF!</f>
        <v>#REF!</v>
      </c>
    </row>
    <row r="449" spans="22:95" s="1106" customFormat="1" hidden="1" x14ac:dyDescent="0.25">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3"/>
        <v>4.4900000000000001E-3</v>
      </c>
      <c r="CQ449" s="1272">
        <f>BN448</f>
        <v>4.4900000000000001E-3</v>
      </c>
    </row>
    <row r="450" spans="22:95" s="1106" customFormat="1" hidden="1" x14ac:dyDescent="0.25">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3"/>
        <v>3.0299999999999997E-3</v>
      </c>
      <c r="CQ450" s="1272">
        <f>BN449</f>
        <v>3.0299999999999997E-3</v>
      </c>
    </row>
    <row r="451" spans="22:95" s="1106" customFormat="1" hidden="1" x14ac:dyDescent="0.25">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3"/>
        <v>3.7299999999999998E-3</v>
      </c>
      <c r="CQ451" s="1272">
        <f>BN450</f>
        <v>3.7299999999999998E-3</v>
      </c>
    </row>
    <row r="452" spans="22:95" s="1106" customFormat="1" hidden="1" x14ac:dyDescent="0.25">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hidden="1" x14ac:dyDescent="0.25">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hidden="1" x14ac:dyDescent="0.25">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hidden="1" x14ac:dyDescent="0.25">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hidden="1" x14ac:dyDescent="0.25">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hidden="1" x14ac:dyDescent="0.25">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hidden="1" x14ac:dyDescent="0.25">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hidden="1" x14ac:dyDescent="0.25">
      <c r="BI459" s="1112"/>
      <c r="BJ459" s="1113"/>
      <c r="BK459" s="1113"/>
      <c r="BL459" s="1113"/>
      <c r="BM459" s="1114"/>
      <c r="BN459" s="1114"/>
      <c r="BO459" s="1114"/>
      <c r="BP459" s="1113"/>
      <c r="CN459" s="1117"/>
      <c r="CO459" s="1117"/>
      <c r="CP459" s="1117"/>
    </row>
    <row r="460" spans="22:95" s="1106" customFormat="1" hidden="1" x14ac:dyDescent="0.25">
      <c r="BI460" s="1112">
        <v>0</v>
      </c>
      <c r="BJ460" s="1113">
        <v>0</v>
      </c>
      <c r="BK460" s="1113">
        <v>0</v>
      </c>
      <c r="BL460" s="1113">
        <v>0</v>
      </c>
      <c r="BM460" s="1114">
        <v>0</v>
      </c>
      <c r="BN460" s="1114">
        <v>0</v>
      </c>
      <c r="BO460" s="1114">
        <v>0</v>
      </c>
      <c r="BP460" s="1113"/>
      <c r="CN460" s="1117"/>
      <c r="CO460" s="1117"/>
      <c r="CP460" s="1117"/>
    </row>
    <row r="461" spans="22:95" s="1106" customFormat="1" hidden="1" x14ac:dyDescent="0.25">
      <c r="BI461" s="1112"/>
      <c r="BJ461" s="1113"/>
      <c r="BK461" s="1113"/>
      <c r="BL461" s="1113"/>
      <c r="BM461" s="1114"/>
      <c r="BN461" s="1114"/>
      <c r="BO461" s="1114"/>
      <c r="BP461" s="1113"/>
      <c r="CN461" s="1117"/>
      <c r="CO461" s="1117"/>
      <c r="CP461" s="1117"/>
    </row>
    <row r="462" spans="22:95" s="1106" customFormat="1" ht="15" hidden="1" customHeight="1" x14ac:dyDescent="0.25">
      <c r="BI462" s="1112" t="s">
        <v>232</v>
      </c>
      <c r="BJ462" s="1113"/>
      <c r="BK462" s="1113" t="s">
        <v>267</v>
      </c>
      <c r="BL462" s="1113"/>
      <c r="BM462" s="1114" t="s">
        <v>233</v>
      </c>
      <c r="BN462" s="1114" t="s">
        <v>233</v>
      </c>
      <c r="BO462" s="1114" t="s">
        <v>240</v>
      </c>
      <c r="BP462" s="1113"/>
      <c r="CN462" s="1117"/>
      <c r="CO462" s="1117"/>
      <c r="CP462" s="1117"/>
    </row>
    <row r="463" spans="22:95" s="1106" customFormat="1" hidden="1" x14ac:dyDescent="0.25">
      <c r="BI463" s="1112"/>
      <c r="BJ463" s="1113" t="s">
        <v>253</v>
      </c>
      <c r="BK463" s="1113"/>
      <c r="BL463" s="1113" t="s">
        <v>251</v>
      </c>
      <c r="BM463" s="1114"/>
      <c r="BN463" s="1114"/>
      <c r="BO463" s="1114"/>
      <c r="BP463" s="1113"/>
      <c r="CN463" s="1117"/>
      <c r="CO463" s="1117"/>
      <c r="CP463" s="1117"/>
    </row>
    <row r="464" spans="22:95" s="1106" customFormat="1" hidden="1" x14ac:dyDescent="0.25">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hidden="1" x14ac:dyDescent="0.25">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hidden="1" x14ac:dyDescent="0.25">
      <c r="BI466" s="1112"/>
      <c r="BJ466" s="1113"/>
      <c r="BK466" s="1113"/>
      <c r="BL466" s="1113"/>
      <c r="BM466" s="1114"/>
      <c r="BN466" s="1114"/>
      <c r="BO466" s="1114"/>
      <c r="BP466" s="1113"/>
      <c r="CN466" s="1117"/>
      <c r="CO466" s="1117"/>
      <c r="CP466" s="1117"/>
    </row>
    <row r="467" spans="22:134" s="1106" customFormat="1" hidden="1" x14ac:dyDescent="0.25">
      <c r="BI467" s="1112"/>
      <c r="BJ467" s="1113"/>
      <c r="BK467" s="1113"/>
      <c r="BL467" s="1113"/>
      <c r="BM467" s="1114"/>
      <c r="BN467" s="1114"/>
      <c r="BO467" s="1114"/>
      <c r="BP467" s="1113"/>
      <c r="CN467" s="1117"/>
      <c r="CO467" s="1117"/>
      <c r="CP467" s="1117"/>
    </row>
    <row r="468" spans="22:134" s="1106" customFormat="1" ht="15" hidden="1" customHeight="1" x14ac:dyDescent="0.25">
      <c r="BI468" s="1112" t="s">
        <v>232</v>
      </c>
      <c r="BJ468" s="1113"/>
      <c r="BK468" s="1113" t="s">
        <v>267</v>
      </c>
      <c r="BL468" s="1113"/>
      <c r="BM468" s="1114" t="s">
        <v>233</v>
      </c>
      <c r="BN468" s="1114" t="s">
        <v>233</v>
      </c>
      <c r="BO468" s="1114" t="s">
        <v>240</v>
      </c>
      <c r="BP468" s="1113"/>
      <c r="CN468" s="1117"/>
      <c r="CO468" s="1117"/>
      <c r="CP468" s="1117"/>
    </row>
    <row r="469" spans="22:134" s="1106" customFormat="1" hidden="1" x14ac:dyDescent="0.25">
      <c r="BI469" s="1112"/>
      <c r="BJ469" s="1113" t="s">
        <v>253</v>
      </c>
      <c r="BK469" s="1113"/>
      <c r="BL469" s="1113" t="s">
        <v>251</v>
      </c>
      <c r="BM469" s="1114"/>
      <c r="BN469" s="1114"/>
      <c r="BO469" s="1114"/>
      <c r="BP469" s="1113"/>
      <c r="CN469" s="1117"/>
      <c r="CO469" s="1117"/>
      <c r="CP469" s="1117"/>
    </row>
    <row r="470" spans="22:134" s="1106" customFormat="1" hidden="1" x14ac:dyDescent="0.25">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hidden="1" x14ac:dyDescent="0.25">
      <c r="BI471" s="1112"/>
      <c r="BJ471" s="1113"/>
      <c r="BK471" s="1113"/>
      <c r="BL471" s="1113"/>
      <c r="BM471" s="1114"/>
      <c r="BN471" s="1114"/>
      <c r="BO471" s="1114"/>
      <c r="BP471" s="1113"/>
      <c r="CN471" s="1117"/>
      <c r="CO471" s="1117"/>
      <c r="CP471" s="1117"/>
    </row>
    <row r="472" spans="22:134" s="1106" customFormat="1" hidden="1" x14ac:dyDescent="0.25">
      <c r="BI472" s="1112"/>
      <c r="BJ472" s="1113"/>
      <c r="BK472" s="1113"/>
      <c r="BL472" s="1113"/>
      <c r="BM472" s="1114"/>
      <c r="BN472" s="1114"/>
      <c r="BO472" s="1114"/>
      <c r="BP472" s="1113"/>
      <c r="CN472" s="1117"/>
      <c r="CO472" s="1117"/>
      <c r="CP472" s="1117"/>
    </row>
    <row r="473" spans="22:134" s="1106" customFormat="1" hidden="1" x14ac:dyDescent="0.25">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hidden="1" x14ac:dyDescent="0.25">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hidden="1" x14ac:dyDescent="0.25">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hidden="1" x14ac:dyDescent="0.25">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hidden="1" x14ac:dyDescent="0.25">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hidden="1" x14ac:dyDescent="0.25">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hidden="1" x14ac:dyDescent="0.25">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hidden="1" x14ac:dyDescent="0.25">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hidden="1" x14ac:dyDescent="0.25">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hidden="1" x14ac:dyDescent="0.25">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hidden="1" x14ac:dyDescent="0.25">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hidden="1" x14ac:dyDescent="0.25">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hidden="1" x14ac:dyDescent="0.25">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hidden="1" x14ac:dyDescent="0.25">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hidden="1" x14ac:dyDescent="0.25">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hidden="1" x14ac:dyDescent="0.25">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hidden="1" x14ac:dyDescent="0.25">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hidden="1" x14ac:dyDescent="0.25">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hidden="1" x14ac:dyDescent="0.25">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hidden="1" x14ac:dyDescent="0.25">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hidden="1" x14ac:dyDescent="0.25">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hidden="1" x14ac:dyDescent="0.25">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hidden="1" x14ac:dyDescent="0.25">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hidden="1" x14ac:dyDescent="0.25">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hidden="1" x14ac:dyDescent="0.25">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hidden="1" x14ac:dyDescent="0.25">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hidden="1" x14ac:dyDescent="0.25">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hidden="1" x14ac:dyDescent="0.25">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hidden="1" x14ac:dyDescent="0.25">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hidden="1" x14ac:dyDescent="0.25">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hidden="1" x14ac:dyDescent="0.25">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hidden="1" x14ac:dyDescent="0.25">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hidden="1" x14ac:dyDescent="0.25">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hidden="1" x14ac:dyDescent="0.25">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hidden="1" x14ac:dyDescent="0.25">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hidden="1" x14ac:dyDescent="0.25">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hidden="1" x14ac:dyDescent="0.25">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hidden="1" x14ac:dyDescent="0.25">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hidden="1" x14ac:dyDescent="0.25">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hidden="1" x14ac:dyDescent="0.25">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hidden="1" x14ac:dyDescent="0.25">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hidden="1" x14ac:dyDescent="0.25">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hidden="1" x14ac:dyDescent="0.25">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hidden="1" x14ac:dyDescent="0.25">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hidden="1" x14ac:dyDescent="0.25">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hidden="1" x14ac:dyDescent="0.25">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hidden="1" x14ac:dyDescent="0.25">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hidden="1" x14ac:dyDescent="0.25">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hidden="1" x14ac:dyDescent="0.25">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hidden="1" x14ac:dyDescent="0.25">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hidden="1" x14ac:dyDescent="0.25">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hidden="1" x14ac:dyDescent="0.25">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hidden="1" x14ac:dyDescent="0.25">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hidden="1" x14ac:dyDescent="0.25">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hidden="1" x14ac:dyDescent="0.25">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hidden="1" x14ac:dyDescent="0.25">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hidden="1" x14ac:dyDescent="0.25">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hidden="1" x14ac:dyDescent="0.25">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hidden="1" x14ac:dyDescent="0.25">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hidden="1" x14ac:dyDescent="0.25">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hidden="1" x14ac:dyDescent="0.25">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hidden="1" x14ac:dyDescent="0.25">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hidden="1" x14ac:dyDescent="0.25">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hidden="1" x14ac:dyDescent="0.25">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hidden="1" x14ac:dyDescent="0.25">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hidden="1" x14ac:dyDescent="0.25">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hidden="1" x14ac:dyDescent="0.25">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hidden="1" x14ac:dyDescent="0.25">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hidden="1" x14ac:dyDescent="0.25">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hidden="1" x14ac:dyDescent="0.25">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hidden="1" x14ac:dyDescent="0.25">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hidden="1" x14ac:dyDescent="0.25">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hidden="1" x14ac:dyDescent="0.25">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hidden="1" x14ac:dyDescent="0.25">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hidden="1" x14ac:dyDescent="0.25">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hidden="1" x14ac:dyDescent="0.25">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hidden="1" x14ac:dyDescent="0.25">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hidden="1" x14ac:dyDescent="0.25">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hidden="1" x14ac:dyDescent="0.25">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hidden="1" x14ac:dyDescent="0.25">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hidden="1" x14ac:dyDescent="0.25">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hidden="1" x14ac:dyDescent="0.25">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hidden="1" x14ac:dyDescent="0.25">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hidden="1" x14ac:dyDescent="0.25">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hidden="1" x14ac:dyDescent="0.25">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hidden="1" x14ac:dyDescent="0.25">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hidden="1" x14ac:dyDescent="0.25">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hidden="1" x14ac:dyDescent="0.25">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hidden="1" x14ac:dyDescent="0.25">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hidden="1" x14ac:dyDescent="0.25">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hidden="1" x14ac:dyDescent="0.25">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hidden="1" x14ac:dyDescent="0.25">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hidden="1" x14ac:dyDescent="0.25">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hidden="1" x14ac:dyDescent="0.25">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hidden="1" x14ac:dyDescent="0.25">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hidden="1" x14ac:dyDescent="0.25">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hidden="1" x14ac:dyDescent="0.25">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hidden="1" x14ac:dyDescent="0.25">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hidden="1" x14ac:dyDescent="0.25">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hidden="1" x14ac:dyDescent="0.25">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hidden="1" x14ac:dyDescent="0.25">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hidden="1" x14ac:dyDescent="0.25">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hidden="1" x14ac:dyDescent="0.25">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hidden="1" x14ac:dyDescent="0.25">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hidden="1" x14ac:dyDescent="0.25">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hidden="1" x14ac:dyDescent="0.25">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hidden="1" x14ac:dyDescent="0.25">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25">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25">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25">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25">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25">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25">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25">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25">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25">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25">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25">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25">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25">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25">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25">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25">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25">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25">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25">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25">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25">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25">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25">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25">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25">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25">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25">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25">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25">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25">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25">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25">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25">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25">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25">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25">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25">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25">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25">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25">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25">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25">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25">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25">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25">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25">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25">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25">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25">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25">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25">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25">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25">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25">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25">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25">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25">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25">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25">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25">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25">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25">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25">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25">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25">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25">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25">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25">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25">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25">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25">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25">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25">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25">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25">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25">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25">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25">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25">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25">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25">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25">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25">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25">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25">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25">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25">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25">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25">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25">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25">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25">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25">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25">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25">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25">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25">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25">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25">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25">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25">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25">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25">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25">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25">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25">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25">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25">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25">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25">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25">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25">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25">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25">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25">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25">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25">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25">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25">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25">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25">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25">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25">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25">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25">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25">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25">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25">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25">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25">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25">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25">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25">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25">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25">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25">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25">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25">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25">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25">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25">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25">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25">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25">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25">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25">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25">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25">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25">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25">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25">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25">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25">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25">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25">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25">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25">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25">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25">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25">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25">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25">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25">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25">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25">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25">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25">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25">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25">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25">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25">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25">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25">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25">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25">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25">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25">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25">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25">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25">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25">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25">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25">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25">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25">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25">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25">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25">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25">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25">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25">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25">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25">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25">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25">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25">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25">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25">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25">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25">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25">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25">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25">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25">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25">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25">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25">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25">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25">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25">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25">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25">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25">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25">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25">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25">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25">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25">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25">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25">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25">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25">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25">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25">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25">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25">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25">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25">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25">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25">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25">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25">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25">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25">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25">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25">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25">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25">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25">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25">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25">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25">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25">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25">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25">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25">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25">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25">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25">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25">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25">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25">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25">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25">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25">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25">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25">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25">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25">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25">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25">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25">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25">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25">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25">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25">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25">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25">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25">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25">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25">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25">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25">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25">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25">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25">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25">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25">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25">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25">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25">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25">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25">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25">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25">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25">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25">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25">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25">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25">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25">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25">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25">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25">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25">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25">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25">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25">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25">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25">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25">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25">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25">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25">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25">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25">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25">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25">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25">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25">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25">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25">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25">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25">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25">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25">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25">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25">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25">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25">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25">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25">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25">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25">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25">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25">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25">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25">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25">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25">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25">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25">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25">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25">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25">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25">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25">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25">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25">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25">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25">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25">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25">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25">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25">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25">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25">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25">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25">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25">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25">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25">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25">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25">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25">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25">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25">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25">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25">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25">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25">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25">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25">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25">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25">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25">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25">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25">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25">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25">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25">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25">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25">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25">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25">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25">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25">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25">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25">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25">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25">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25">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25">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25">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25">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25">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25">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25">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25">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25">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25">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25">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25">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25">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25">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25">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25">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25">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25">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25">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25">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25">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25">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25">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25">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25">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25">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25">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25">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25">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25">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25">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25">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25">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25">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25">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25">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25">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25">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25">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25">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25">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25">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25">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25">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25">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25">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25">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25">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25">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25">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25">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25">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25">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25">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25">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25">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25">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25">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25">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25">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25">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25">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25">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25">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25">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25">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25">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25">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25">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25">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25">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25">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25">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25">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25">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25">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25">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25">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25">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25">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25">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25">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25">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25">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25">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25">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25">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25">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25">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25">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25">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25">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25">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25">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25">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25">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25">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25">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25">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25">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25">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25">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25">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25">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25">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25">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25">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25">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25">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25">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25">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25">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25">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25">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25">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25">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25">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25">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25">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25">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25">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25">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25">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25">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25">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25">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25">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25">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25">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25">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25">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25">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25">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25">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25">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25">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25">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25">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25">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25">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25">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25">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25">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algorithmName="SHA-512" hashValue="Ko3b5cQReti+/VB1YRPnaS9sVWrQu6wSpCVxo8LcAsYbLVPbZrm2EXqQaWsip9XD7qA4Qga4A8Go5dIgYzWSTw==" saltValue="xzHqt3eTXf3GUmE6u9yvAQ==" spinCount="100000" sheet="1" formatCells="0" formatColumns="0" insert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C12:BF12"/>
    <mergeCell ref="C40:BF40"/>
    <mergeCell ref="C50:AE50"/>
    <mergeCell ref="B2:BF3"/>
    <mergeCell ref="B5:BF5"/>
    <mergeCell ref="E6:BF6"/>
    <mergeCell ref="E7:BF7"/>
    <mergeCell ref="E8:BF8"/>
    <mergeCell ref="E9:BF9"/>
    <mergeCell ref="E10:BF10"/>
    <mergeCell ref="B65:AA65"/>
    <mergeCell ref="B55:B58"/>
    <mergeCell ref="B59:B60"/>
    <mergeCell ref="B61:B62"/>
    <mergeCell ref="B63:AA63"/>
    <mergeCell ref="B53:B54"/>
    <mergeCell ref="C53:C54"/>
    <mergeCell ref="D53:R53"/>
    <mergeCell ref="S53:W53"/>
    <mergeCell ref="X53:AD53"/>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108:BI109"/>
    <mergeCell ref="BK108:BK109"/>
    <mergeCell ref="BM108:BM109"/>
    <mergeCell ref="BO108:BO109"/>
    <mergeCell ref="BP108:CA108"/>
    <mergeCell ref="BQ189:BQ190"/>
    <mergeCell ref="BQ172:BQ173"/>
    <mergeCell ref="BO125:BO126"/>
    <mergeCell ref="BP125:CA125"/>
  </mergeCells>
  <dataValidations count="8">
    <dataValidation type="list" allowBlank="1" showInputMessage="1" showErrorMessage="1" sqref="C17:C20" xr:uid="{00000000-0002-0000-0300-000000000000}">
      <formula1>$BI$81:$BI$105</formula1>
    </dataValidation>
    <dataValidation type="list" allowBlank="1" showInputMessage="1" showErrorMessage="1" sqref="C21:C24" xr:uid="{00000000-0002-0000-0300-000001000000}">
      <formula1>$BI$110:$BI$122</formula1>
    </dataValidation>
    <dataValidation type="list" allowBlank="1" showInputMessage="1" showErrorMessage="1" sqref="C25:C27" xr:uid="{00000000-0002-0000-0300-000002000000}">
      <formula1>$BI$127:$BI$144</formula1>
    </dataValidation>
    <dataValidation type="list" allowBlank="1" showInputMessage="1" showErrorMessage="1" sqref="C29:C34" xr:uid="{00000000-0002-0000-0300-000003000000}">
      <formula1>$BI$148:$BI$169</formula1>
    </dataValidation>
    <dataValidation type="list" allowBlank="1" showInputMessage="1" showErrorMessage="1" sqref="C59:C60" xr:uid="{00000000-0002-0000-0300-000004000000}">
      <formula1>$BI$464:$BI$465</formula1>
    </dataValidation>
    <dataValidation type="list" allowBlank="1" showInputMessage="1" showErrorMessage="1" sqref="C61:C62" xr:uid="{00000000-0002-0000-0300-000005000000}">
      <formula1>$BI$470:$BI$471</formula1>
    </dataValidation>
    <dataValidation type="list" allowBlank="1" showInputMessage="1" showErrorMessage="1" sqref="C41" xr:uid="{00000000-0002-0000-0300-000006000000}">
      <formula1>$BI$343:$BI$357</formula1>
    </dataValidation>
    <dataValidation type="list" allowBlank="1" showInputMessage="1" showErrorMessage="1" sqref="C55:C58" xr:uid="{00000000-0002-0000-0300-000007000000}">
      <formula1>$BI$445:$BI$456</formula1>
    </dataValidation>
  </dataValidations>
  <hyperlinks>
    <hyperlink ref="Q16" location="'INSTRUCCIONES INCERTIDUMBRE'!C21" display="TOTAL" xr:uid="{00000000-0004-0000-0300-000000000000}"/>
    <hyperlink ref="R16" location="'INSTRUCCIONES INCERTIDUMBRE'!C22" display="No. DATOS" xr:uid="{00000000-0004-0000-0300-000001000000}"/>
    <hyperlink ref="S16" location="'INSTRUCCIONES INCERTIDUMBRE'!C23" display="PROMEDIO" xr:uid="{00000000-0004-0000-0300-000002000000}"/>
    <hyperlink ref="T16" location="'INSTRUCCIONES INCERTIDUMBRE'!C24" display="DESVIACION ESTÁNDAR" xr:uid="{00000000-0004-0000-0300-000003000000}"/>
    <hyperlink ref="U16" location="'INSTRUCCIONES INCERTIDUMBRE'!C25" display="FACTOR T" xr:uid="{00000000-0004-0000-0300-000004000000}"/>
    <hyperlink ref="W16" location="'INSTRUCCIONES INCERTIDUMBRE'!C26" display="INCERTIDUMBRE" xr:uid="{00000000-0004-0000-0300-000005000000}"/>
    <hyperlink ref="BG15:BG16" location="'INSTRUCCIONES INCERTIDUMBRE'!C34" display="INCERTIDUMBRE DE LA FUENTE" xr:uid="{00000000-0004-0000-0300-000006000000}"/>
    <hyperlink ref="BU160" r:id="rId1" xr:uid="{00000000-0004-0000-0300-000007000000}"/>
    <hyperlink ref="BO166" r:id="rId2" xr:uid="{00000000-0004-0000-0300-000008000000}"/>
    <hyperlink ref="Q54" location="'INSTRUCCIONES INCERTIDUMBRE'!C21" display="TOTAL" xr:uid="{00000000-0004-0000-0300-000009000000}"/>
    <hyperlink ref="R54" location="'INSTRUCCIONES INCERTIDUMBRE'!C22" display="No. DATOS" xr:uid="{00000000-0004-0000-0300-00000A000000}"/>
    <hyperlink ref="S54" location="'INSTRUCCIONES INCERTIDUMBRE'!C23" display="PROMEDIO" xr:uid="{00000000-0004-0000-0300-00000B000000}"/>
    <hyperlink ref="T54" location="'INSTRUCCIONES INCERTIDUMBRE'!C24" display="DESVIACION ESTÁNDAR" xr:uid="{00000000-0004-0000-0300-00000C000000}"/>
    <hyperlink ref="U54" location="'INSTRUCCIONES INCERTIDUMBRE'!C25" display="FACTOR T" xr:uid="{00000000-0004-0000-0300-00000D000000}"/>
    <hyperlink ref="W54" location="'INSTRUCCIONES INCERTIDUMBRE'!C26" display="INCERTIDUMBRE" xr:uid="{00000000-0004-0000-0300-00000E000000}"/>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
  <sheetViews>
    <sheetView topLeftCell="A19" workbookViewId="0">
      <selection activeCell="E16" sqref="E16"/>
    </sheetView>
  </sheetViews>
  <sheetFormatPr baseColWidth="10" defaultRowHeight="15" x14ac:dyDescent="0.25"/>
  <cols>
    <col min="1" max="1" width="60.425781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2081" t="s">
        <v>158</v>
      </c>
      <c r="C1" s="2081"/>
      <c r="D1" s="2081"/>
      <c r="E1" s="2081" t="s">
        <v>166</v>
      </c>
      <c r="F1" s="2081"/>
      <c r="G1" s="2081"/>
      <c r="H1" s="2081"/>
      <c r="I1" s="2081"/>
      <c r="J1" s="2081"/>
      <c r="K1" s="2081"/>
      <c r="M1" s="5"/>
    </row>
    <row r="2" spans="1:13" s="1" customFormat="1" ht="26.25" customHeight="1" x14ac:dyDescent="0.25">
      <c r="A2" s="3"/>
      <c r="B2" s="3"/>
      <c r="C2" s="3"/>
      <c r="D2" s="3"/>
      <c r="G2" s="2" t="s">
        <v>163</v>
      </c>
      <c r="H2"/>
      <c r="I2" s="2" t="s">
        <v>165</v>
      </c>
      <c r="L2" s="5"/>
      <c r="M2" s="5"/>
    </row>
    <row r="3" spans="1:13" ht="33" customHeight="1" x14ac:dyDescent="0.25">
      <c r="A3" s="2" t="s">
        <v>155</v>
      </c>
      <c r="B3" s="2080" t="s">
        <v>156</v>
      </c>
      <c r="C3" s="2080" t="s">
        <v>157</v>
      </c>
      <c r="D3" s="2080"/>
      <c r="E3" s="2082" t="s">
        <v>159</v>
      </c>
      <c r="F3" s="2080" t="s">
        <v>160</v>
      </c>
      <c r="G3" s="2080" t="s">
        <v>162</v>
      </c>
      <c r="H3" s="2080" t="s">
        <v>161</v>
      </c>
      <c r="I3" s="2080" t="s">
        <v>164</v>
      </c>
      <c r="J3" s="2080" t="s">
        <v>157</v>
      </c>
      <c r="K3" s="2080"/>
      <c r="L3" s="2080" t="s">
        <v>167</v>
      </c>
      <c r="M3" s="2080"/>
    </row>
    <row r="4" spans="1:13" s="1" customFormat="1" x14ac:dyDescent="0.25">
      <c r="A4" s="2"/>
      <c r="B4" s="2080"/>
      <c r="C4" s="4">
        <v>1995</v>
      </c>
      <c r="D4" s="2">
        <v>2007</v>
      </c>
      <c r="E4" s="2082"/>
      <c r="F4" s="2080"/>
      <c r="G4" s="2080"/>
      <c r="H4" s="2080"/>
      <c r="I4" s="2080"/>
      <c r="J4" s="2">
        <v>1995</v>
      </c>
      <c r="K4" s="2">
        <v>2007</v>
      </c>
      <c r="L4" s="2">
        <v>1995</v>
      </c>
      <c r="M4" s="2">
        <v>2007</v>
      </c>
    </row>
    <row r="5" spans="1:13" s="1" customFormat="1" x14ac:dyDescent="0.25">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25">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25">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25">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25">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25">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25">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25">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25">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B3:B4"/>
    <mergeCell ref="C3:D3"/>
    <mergeCell ref="B1:D1"/>
    <mergeCell ref="E3:E4"/>
    <mergeCell ref="F3:F4"/>
    <mergeCell ref="L3:M3"/>
    <mergeCell ref="H3:H4"/>
    <mergeCell ref="G3:G4"/>
    <mergeCell ref="I3:I4"/>
    <mergeCell ref="E1:K1"/>
    <mergeCell ref="J3:K3"/>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opLeftCell="A16" zoomScale="80" zoomScaleNormal="80" workbookViewId="0">
      <selection activeCell="E19" sqref="E19"/>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26.5703125" style="66" customWidth="1"/>
    <col min="59" max="59" width="14.5703125" style="66" hidden="1" customWidth="1"/>
    <col min="60" max="60" width="14.5703125" style="67" customWidth="1"/>
    <col min="61" max="61" width="14.5703125" style="636" hidden="1" customWidth="1"/>
    <col min="62" max="64" width="14.5703125" style="637" hidden="1" customWidth="1"/>
    <col min="65" max="67" width="14.5703125" style="102" hidden="1" customWidth="1"/>
    <col min="68" max="69" width="14.5703125" style="637" hidden="1" customWidth="1"/>
    <col min="70" max="70" width="13.42578125" style="637" hidden="1" customWidth="1"/>
    <col min="71" max="72" width="11.5703125" style="637" hidden="1" customWidth="1"/>
    <col min="73" max="73" width="14.85546875" style="637" hidden="1" customWidth="1"/>
    <col min="74" max="78" width="11.5703125" style="637" hidden="1" customWidth="1"/>
    <col min="79" max="79" width="14.85546875" style="637" hidden="1" customWidth="1"/>
    <col min="80" max="80" width="11.5703125" style="638" hidden="1" customWidth="1"/>
    <col min="81" max="82" width="11.5703125" style="637" hidden="1" customWidth="1"/>
    <col min="83" max="84" width="11.5703125" style="638" hidden="1" customWidth="1"/>
    <col min="85" max="85" width="14.85546875" style="638" hidden="1" customWidth="1"/>
    <col min="86" max="86" width="11.5703125" style="638" hidden="1" customWidth="1"/>
    <col min="87" max="88" width="11.5703125" style="637" hidden="1" customWidth="1"/>
    <col min="89" max="90" width="11.5703125" style="638" hidden="1" customWidth="1"/>
    <col min="91" max="91" width="14.85546875" style="638" hidden="1" customWidth="1"/>
    <col min="92" max="92" width="11.5703125" style="706" hidden="1" customWidth="1"/>
    <col min="93" max="95" width="11.5703125" style="88" hidden="1" customWidth="1"/>
    <col min="96" max="102" width="11.570312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39" width="11.42578125" style="65"/>
    <col min="140" max="16384" width="11.42578125" style="66"/>
  </cols>
  <sheetData>
    <row r="1" spans="1:139" s="65" customFormat="1" ht="8.1"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25">
      <c r="A2" s="13"/>
      <c r="B2" s="2086" t="s">
        <v>1283</v>
      </c>
      <c r="C2" s="2086"/>
      <c r="D2" s="2086"/>
      <c r="E2" s="2086"/>
      <c r="F2" s="2086"/>
      <c r="G2" s="2086"/>
      <c r="H2" s="2086"/>
      <c r="I2" s="2086"/>
      <c r="J2" s="2086"/>
      <c r="K2" s="2086"/>
      <c r="L2" s="2086"/>
      <c r="M2" s="2086"/>
      <c r="N2" s="2086"/>
      <c r="O2" s="2086"/>
      <c r="P2" s="2086"/>
      <c r="Q2" s="2086"/>
      <c r="R2" s="2086"/>
      <c r="S2" s="2086"/>
      <c r="T2" s="2086"/>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c r="AT2" s="2086"/>
      <c r="AU2" s="2086"/>
      <c r="AV2" s="2086"/>
      <c r="AW2" s="2086"/>
      <c r="AX2" s="2086"/>
      <c r="AY2" s="2086"/>
      <c r="AZ2" s="2086"/>
      <c r="BA2" s="2086"/>
      <c r="BB2" s="2086"/>
      <c r="BC2" s="2086"/>
      <c r="BD2" s="2086"/>
      <c r="BE2" s="2086"/>
      <c r="BF2" s="2086"/>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086"/>
      <c r="C3" s="2086"/>
      <c r="D3" s="2086"/>
      <c r="E3" s="2086"/>
      <c r="F3" s="2086"/>
      <c r="G3" s="2086"/>
      <c r="H3" s="2086"/>
      <c r="I3" s="2086"/>
      <c r="J3" s="2086"/>
      <c r="K3" s="2086"/>
      <c r="L3" s="2086"/>
      <c r="M3" s="2086"/>
      <c r="N3" s="2086"/>
      <c r="O3" s="2086"/>
      <c r="P3" s="2086"/>
      <c r="Q3" s="2086"/>
      <c r="R3" s="2086"/>
      <c r="S3" s="2086"/>
      <c r="T3" s="2086"/>
      <c r="U3" s="2086"/>
      <c r="V3" s="2086"/>
      <c r="W3" s="2086"/>
      <c r="X3" s="2086"/>
      <c r="Y3" s="2086"/>
      <c r="Z3" s="2086"/>
      <c r="AA3" s="2086"/>
      <c r="AB3" s="2086"/>
      <c r="AC3" s="2086"/>
      <c r="AD3" s="2086"/>
      <c r="AE3" s="2086"/>
      <c r="AF3" s="2086"/>
      <c r="AG3" s="2086"/>
      <c r="AH3" s="2086"/>
      <c r="AI3" s="2086"/>
      <c r="AJ3" s="2086"/>
      <c r="AK3" s="2086"/>
      <c r="AL3" s="2086"/>
      <c r="AM3" s="2086"/>
      <c r="AN3" s="2086"/>
      <c r="AO3" s="2086"/>
      <c r="AP3" s="2086"/>
      <c r="AQ3" s="2086"/>
      <c r="AR3" s="2086"/>
      <c r="AS3" s="2086"/>
      <c r="AT3" s="2086"/>
      <c r="AU3" s="2086"/>
      <c r="AV3" s="2086"/>
      <c r="AW3" s="2086"/>
      <c r="AX3" s="2086"/>
      <c r="AY3" s="2086"/>
      <c r="AZ3" s="2086"/>
      <c r="BA3" s="2086"/>
      <c r="BB3" s="2086"/>
      <c r="BC3" s="2086"/>
      <c r="BD3" s="2086"/>
      <c r="BE3" s="2086"/>
      <c r="BF3" s="2086"/>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25">
      <c r="A5" s="13"/>
      <c r="B5" s="2087" t="s">
        <v>645</v>
      </c>
      <c r="C5" s="2087"/>
      <c r="D5" s="2087"/>
      <c r="E5" s="2087"/>
      <c r="F5" s="2087"/>
      <c r="G5" s="208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25">
      <c r="A6" s="13"/>
      <c r="B6" s="125" t="s">
        <v>17</v>
      </c>
      <c r="C6" s="1534"/>
      <c r="D6" s="615" t="s">
        <v>16</v>
      </c>
      <c r="E6" s="2088">
        <f>RESIDENCIAL!E6</f>
        <v>0</v>
      </c>
      <c r="F6" s="2088"/>
      <c r="G6" s="2088"/>
      <c r="H6" s="2088"/>
      <c r="I6" s="2088"/>
      <c r="J6" s="2088"/>
      <c r="K6" s="2088"/>
      <c r="L6" s="2088"/>
      <c r="M6" s="2088"/>
      <c r="N6" s="2088"/>
      <c r="O6" s="2088"/>
      <c r="P6" s="2088"/>
      <c r="Q6" s="2088"/>
      <c r="R6" s="2088"/>
      <c r="S6" s="2088"/>
      <c r="T6" s="2088"/>
      <c r="U6" s="2088"/>
      <c r="V6" s="2088"/>
      <c r="W6" s="2088"/>
      <c r="X6" s="2088"/>
      <c r="Y6" s="2088"/>
      <c r="Z6" s="2088"/>
      <c r="AA6" s="2088"/>
      <c r="AB6" s="2088"/>
      <c r="AC6" s="2088"/>
      <c r="AD6" s="2088"/>
      <c r="AE6" s="2088"/>
      <c r="AF6" s="2088"/>
      <c r="AG6" s="2088"/>
      <c r="AH6" s="2088"/>
      <c r="AI6" s="2088"/>
      <c r="AJ6" s="2088"/>
      <c r="AK6" s="2088"/>
      <c r="AL6" s="2088"/>
      <c r="AM6" s="2088"/>
      <c r="AN6" s="2088"/>
      <c r="AO6" s="2088"/>
      <c r="AP6" s="2088"/>
      <c r="AQ6" s="2088"/>
      <c r="AR6" s="2088"/>
      <c r="AS6" s="2088"/>
      <c r="AT6" s="2088"/>
      <c r="AU6" s="2088"/>
      <c r="AV6" s="2088"/>
      <c r="AW6" s="2088"/>
      <c r="AX6" s="2088"/>
      <c r="AY6" s="2088"/>
      <c r="AZ6" s="2088"/>
      <c r="BA6" s="2088"/>
      <c r="BB6" s="2088"/>
      <c r="BC6" s="2088"/>
      <c r="BD6" s="2088"/>
      <c r="BE6" s="2088"/>
      <c r="BF6" s="2088"/>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25">
      <c r="A7" s="13"/>
      <c r="B7" s="125" t="s">
        <v>646</v>
      </c>
      <c r="C7" s="1534">
        <f>RESIDENCIAL!C7</f>
        <v>0</v>
      </c>
      <c r="D7" s="615" t="s">
        <v>17</v>
      </c>
      <c r="E7" s="2088">
        <f>RESIDENCIAL!E7</f>
        <v>0</v>
      </c>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c r="AP7" s="2088"/>
      <c r="AQ7" s="2088"/>
      <c r="AR7" s="2088"/>
      <c r="AS7" s="2088"/>
      <c r="AT7" s="2088"/>
      <c r="AU7" s="2088"/>
      <c r="AV7" s="2088"/>
      <c r="AW7" s="2088"/>
      <c r="AX7" s="2088"/>
      <c r="AY7" s="2088"/>
      <c r="AZ7" s="2088"/>
      <c r="BA7" s="2088"/>
      <c r="BB7" s="2088"/>
      <c r="BC7" s="2088"/>
      <c r="BD7" s="2088"/>
      <c r="BE7" s="2088"/>
      <c r="BF7" s="2088"/>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5" t="s">
        <v>18</v>
      </c>
      <c r="C8" s="1534">
        <f>RESIDENCIAL!C8</f>
        <v>0</v>
      </c>
      <c r="D8" s="615" t="s">
        <v>19</v>
      </c>
      <c r="E8" s="2088">
        <f>RESIDENCIAL!E8</f>
        <v>0</v>
      </c>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2088"/>
      <c r="AV8" s="2088"/>
      <c r="AW8" s="2088"/>
      <c r="AX8" s="2088"/>
      <c r="AY8" s="2088"/>
      <c r="AZ8" s="2088"/>
      <c r="BA8" s="2088"/>
      <c r="BB8" s="2088"/>
      <c r="BC8" s="2088"/>
      <c r="BD8" s="2088"/>
      <c r="BE8" s="2088"/>
      <c r="BF8" s="2088"/>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5" t="s">
        <v>20</v>
      </c>
      <c r="C9" s="1534">
        <f>RESIDENCIAL!C9</f>
        <v>0</v>
      </c>
      <c r="D9" s="615" t="s">
        <v>21</v>
      </c>
      <c r="E9" s="2088">
        <f>RESIDENCIAL!E9</f>
        <v>0</v>
      </c>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2088"/>
      <c r="AN9" s="2088"/>
      <c r="AO9" s="2088"/>
      <c r="AP9" s="2088"/>
      <c r="AQ9" s="2088"/>
      <c r="AR9" s="2088"/>
      <c r="AS9" s="2088"/>
      <c r="AT9" s="2088"/>
      <c r="AU9" s="2088"/>
      <c r="AV9" s="2088"/>
      <c r="AW9" s="2088"/>
      <c r="AX9" s="2088"/>
      <c r="AY9" s="2088"/>
      <c r="AZ9" s="2088"/>
      <c r="BA9" s="2088"/>
      <c r="BB9" s="2088"/>
      <c r="BC9" s="2088"/>
      <c r="BD9" s="2088"/>
      <c r="BE9" s="2088"/>
      <c r="BF9" s="2088"/>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5" t="s">
        <v>121</v>
      </c>
      <c r="C10" s="1534">
        <f>RESIDENCIAL!C10</f>
        <v>0</v>
      </c>
      <c r="D10" s="615" t="s">
        <v>22</v>
      </c>
      <c r="E10" s="2088">
        <f>RESIDENCIAL!E10</f>
        <v>0</v>
      </c>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8"/>
      <c r="AM10" s="2088"/>
      <c r="AN10" s="2088"/>
      <c r="AO10" s="2088"/>
      <c r="AP10" s="2088"/>
      <c r="AQ10" s="2088"/>
      <c r="AR10" s="2088"/>
      <c r="AS10" s="2088"/>
      <c r="AT10" s="2088"/>
      <c r="AU10" s="2088"/>
      <c r="AV10" s="2088"/>
      <c r="AW10" s="2088"/>
      <c r="AX10" s="2088"/>
      <c r="AY10" s="2088"/>
      <c r="AZ10" s="2088"/>
      <c r="BA10" s="2088"/>
      <c r="BB10" s="2088"/>
      <c r="BC10" s="2088"/>
      <c r="BD10" s="2088"/>
      <c r="BE10" s="2088"/>
      <c r="BF10" s="2088"/>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40" t="s">
        <v>1721</v>
      </c>
      <c r="C12" s="2085" t="s">
        <v>1727</v>
      </c>
      <c r="D12" s="2085"/>
      <c r="E12" s="2085"/>
      <c r="F12" s="2085"/>
      <c r="G12" s="2085"/>
      <c r="H12" s="2085"/>
      <c r="I12" s="2085"/>
      <c r="J12" s="2085"/>
      <c r="K12" s="2085"/>
      <c r="L12" s="2085"/>
      <c r="M12" s="2085"/>
      <c r="N12" s="2085"/>
      <c r="O12" s="2085"/>
      <c r="P12" s="2085"/>
      <c r="Q12" s="2085"/>
      <c r="R12" s="2085"/>
      <c r="S12" s="2085"/>
      <c r="T12" s="2085"/>
      <c r="U12" s="2085"/>
      <c r="V12" s="2085"/>
      <c r="W12" s="2085"/>
      <c r="X12" s="2085"/>
      <c r="Y12" s="2085"/>
      <c r="Z12" s="2085"/>
      <c r="AA12" s="2085"/>
      <c r="AB12" s="2085"/>
      <c r="AC12" s="2085"/>
      <c r="AD12" s="2085"/>
      <c r="AE12" s="2085"/>
      <c r="AF12" s="2085"/>
      <c r="AG12" s="2085"/>
      <c r="AH12" s="2085"/>
      <c r="AI12" s="2085"/>
      <c r="AJ12" s="2085"/>
      <c r="AK12" s="2085"/>
      <c r="AL12" s="2085"/>
      <c r="AM12" s="2085"/>
      <c r="AN12" s="2085"/>
      <c r="AO12" s="2085"/>
      <c r="AP12" s="2085"/>
      <c r="AQ12" s="2085"/>
      <c r="AR12" s="2085"/>
      <c r="AS12" s="2085"/>
      <c r="AT12" s="2085"/>
      <c r="AU12" s="2085"/>
      <c r="AV12" s="2085"/>
      <c r="AW12" s="2085"/>
      <c r="AX12" s="2085"/>
      <c r="AY12" s="2085"/>
      <c r="AZ12" s="2085"/>
      <c r="BA12" s="2085"/>
      <c r="BB12" s="2085"/>
      <c r="BC12" s="2085"/>
      <c r="BD12" s="2085"/>
      <c r="BE12" s="2085"/>
      <c r="BF12" s="2085"/>
      <c r="BG12" s="2085"/>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25">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25">
      <c r="A14" s="13"/>
      <c r="B14" s="2084" t="s">
        <v>48</v>
      </c>
      <c r="C14" s="2084"/>
      <c r="D14" s="2084"/>
      <c r="E14" s="2084"/>
      <c r="F14" s="2084"/>
      <c r="G14" s="2084"/>
      <c r="H14" s="2084"/>
      <c r="I14" s="2084"/>
      <c r="J14" s="2084"/>
      <c r="K14" s="2084"/>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c r="AH14" s="2084"/>
      <c r="AI14" s="2084"/>
      <c r="AJ14" s="2084"/>
      <c r="AK14" s="2084"/>
      <c r="AL14" s="2084"/>
      <c r="AM14" s="2084"/>
      <c r="AN14" s="2084"/>
      <c r="AO14" s="2084"/>
      <c r="AP14" s="2084"/>
      <c r="AQ14" s="2084"/>
      <c r="AR14" s="2084"/>
      <c r="AS14" s="2084"/>
      <c r="AT14" s="2084"/>
      <c r="AU14" s="2084"/>
      <c r="AV14" s="2084"/>
      <c r="AW14" s="2084"/>
      <c r="AX14" s="2084"/>
      <c r="AY14" s="2084"/>
      <c r="AZ14" s="2084"/>
      <c r="BA14" s="2084"/>
      <c r="BB14" s="2084"/>
      <c r="BC14" s="2084"/>
      <c r="BD14" s="2084"/>
      <c r="BE14" s="2084"/>
      <c r="BF14" s="2084"/>
      <c r="BG14" s="2084"/>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6.1" customHeight="1" x14ac:dyDescent="0.25">
      <c r="A15" s="13"/>
      <c r="B15" s="2093" t="s">
        <v>1728</v>
      </c>
      <c r="C15" s="2093" t="s">
        <v>287</v>
      </c>
      <c r="D15" s="2090" t="s">
        <v>25</v>
      </c>
      <c r="E15" s="2091"/>
      <c r="F15" s="125"/>
      <c r="G15" s="125"/>
      <c r="H15" s="125"/>
      <c r="I15" s="125"/>
      <c r="J15" s="125"/>
      <c r="K15" s="125"/>
      <c r="L15" s="125"/>
      <c r="M15" s="125"/>
      <c r="N15" s="125"/>
      <c r="O15" s="125"/>
      <c r="P15" s="125"/>
      <c r="Q15" s="614"/>
      <c r="R15" s="614"/>
      <c r="S15" s="614" t="s">
        <v>193</v>
      </c>
      <c r="T15" s="614"/>
      <c r="U15" s="614"/>
      <c r="V15" s="614"/>
      <c r="W15" s="614"/>
      <c r="X15" s="2090" t="s">
        <v>201</v>
      </c>
      <c r="Y15" s="2092"/>
      <c r="Z15" s="2092"/>
      <c r="AA15" s="2092"/>
      <c r="AB15" s="2091"/>
      <c r="AC15" s="614"/>
      <c r="AD15" s="614"/>
      <c r="AE15" s="2090" t="s">
        <v>200</v>
      </c>
      <c r="AF15" s="2092"/>
      <c r="AG15" s="2092"/>
      <c r="AH15" s="2092"/>
      <c r="AI15" s="2091"/>
      <c r="AJ15" s="614"/>
      <c r="AK15" s="614"/>
      <c r="AL15" s="2090" t="s">
        <v>199</v>
      </c>
      <c r="AM15" s="2092"/>
      <c r="AN15" s="2092"/>
      <c r="AO15" s="2092"/>
      <c r="AP15" s="2091"/>
      <c r="AQ15" s="614"/>
      <c r="AR15" s="614"/>
      <c r="AS15" s="2090" t="s">
        <v>362</v>
      </c>
      <c r="AT15" s="2092"/>
      <c r="AU15" s="2092"/>
      <c r="AV15" s="2091"/>
      <c r="AW15" s="614"/>
      <c r="AX15" s="614"/>
      <c r="AY15" s="2090" t="s">
        <v>198</v>
      </c>
      <c r="AZ15" s="2092"/>
      <c r="BA15" s="2092"/>
      <c r="BB15" s="2092"/>
      <c r="BC15" s="2091"/>
      <c r="BD15" s="614"/>
      <c r="BE15" s="614"/>
      <c r="BF15" s="2093" t="s">
        <v>604</v>
      </c>
      <c r="BG15" s="2093"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25">
      <c r="A16" s="13"/>
      <c r="B16" s="2094"/>
      <c r="C16" s="2094"/>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094"/>
      <c r="BG16" s="209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25">
      <c r="A17" s="13"/>
      <c r="B17" s="126" t="s">
        <v>396</v>
      </c>
      <c r="C17" s="580" t="s">
        <v>2</v>
      </c>
      <c r="D17" s="130" t="str">
        <f t="shared" ref="D17:D27" si="0">VLOOKUP($C17,$BI$78:$CM$460,2,FALSE)</f>
        <v xml:space="preserve">t </v>
      </c>
      <c r="E17" s="131">
        <v>0</v>
      </c>
      <c r="F17" s="1535"/>
      <c r="G17" s="1535"/>
      <c r="H17" s="1535"/>
      <c r="I17" s="1535"/>
      <c r="J17" s="1535"/>
      <c r="K17" s="1535"/>
      <c r="L17" s="1535"/>
      <c r="M17" s="1535"/>
      <c r="N17" s="1535"/>
      <c r="O17" s="1535"/>
      <c r="P17" s="1535"/>
      <c r="Q17" s="132">
        <f t="shared" ref="Q17:Q27" si="1">SUM(E17:P17)</f>
        <v>0</v>
      </c>
      <c r="R17" s="133">
        <f t="shared" ref="R17:R27" si="2">COUNT(E17:P17)</f>
        <v>1</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0.17499999999999999</v>
      </c>
      <c r="X17" s="143">
        <f t="shared" ref="X17:X27" si="7">VLOOKUP($C17,$BI$78:$CM$460,3,FALSE)</f>
        <v>2534.8130000000001</v>
      </c>
      <c r="Y17" s="144" t="str">
        <f t="shared" ref="Y17:Y27" si="8">VLOOKUP($C17,$BI$78:$CM$460,4,FALSE)</f>
        <v>kg CO2/t</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2.87602E-2</v>
      </c>
      <c r="AF17" s="144" t="str">
        <f t="shared" ref="AF17:AF27" si="15">VLOOKUP($C17,$BI$78:$CM$460,10,FALSE)</f>
        <v>kg CH4/t</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4.3140400000000002E-2</v>
      </c>
      <c r="AM17" s="144" t="str">
        <f t="shared" ref="AM17:AM27" si="22">VLOOKUP($C17,$BI$78:$CM$460,16,FALSE)</f>
        <v>kg N2O/t</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27" t="s">
        <v>395</v>
      </c>
      <c r="C18" s="580" t="s">
        <v>3</v>
      </c>
      <c r="D18" s="130" t="str">
        <f t="shared" si="0"/>
        <v>t</v>
      </c>
      <c r="E18" s="131">
        <v>0</v>
      </c>
      <c r="F18" s="1535"/>
      <c r="G18" s="1535"/>
      <c r="H18" s="1535"/>
      <c r="I18" s="1535"/>
      <c r="J18" s="1535"/>
      <c r="K18" s="1535"/>
      <c r="L18" s="1535"/>
      <c r="M18" s="1535"/>
      <c r="N18" s="1535"/>
      <c r="O18" s="1535"/>
      <c r="P18" s="1535"/>
      <c r="Q18" s="132">
        <f t="shared" si="1"/>
        <v>0</v>
      </c>
      <c r="R18" s="133">
        <f t="shared" si="2"/>
        <v>1</v>
      </c>
      <c r="S18" s="132">
        <f t="shared" si="3"/>
        <v>0</v>
      </c>
      <c r="T18" s="132">
        <f t="shared" si="4"/>
        <v>0</v>
      </c>
      <c r="U18" s="132">
        <f t="shared" si="5"/>
        <v>0</v>
      </c>
      <c r="V18" s="1343"/>
      <c r="W18" s="135">
        <f t="shared" si="6"/>
        <v>0.8</v>
      </c>
      <c r="X18" s="143">
        <f t="shared" si="7"/>
        <v>0</v>
      </c>
      <c r="Y18" s="144" t="str">
        <f t="shared" si="8"/>
        <v>kg CO2/t</v>
      </c>
      <c r="Z18" s="145">
        <f t="shared" si="9"/>
        <v>0</v>
      </c>
      <c r="AA18" s="146">
        <f t="shared" si="10"/>
        <v>0</v>
      </c>
      <c r="AB18" s="146">
        <f t="shared" si="11"/>
        <v>0</v>
      </c>
      <c r="AC18" s="145">
        <f t="shared" si="12"/>
        <v>0</v>
      </c>
      <c r="AD18" s="146">
        <f t="shared" si="13"/>
        <v>0</v>
      </c>
      <c r="AE18" s="147">
        <f t="shared" si="14"/>
        <v>0.50980349999999997</v>
      </c>
      <c r="AF18" s="144" t="str">
        <f t="shared" si="15"/>
        <v>kg CH4/t</v>
      </c>
      <c r="AG18" s="145">
        <f t="shared" si="16"/>
        <v>0</v>
      </c>
      <c r="AH18" s="148">
        <f t="shared" si="17"/>
        <v>0</v>
      </c>
      <c r="AI18" s="148">
        <f t="shared" si="18"/>
        <v>0</v>
      </c>
      <c r="AJ18" s="145">
        <f t="shared" si="19"/>
        <v>0</v>
      </c>
      <c r="AK18" s="146">
        <f t="shared" si="20"/>
        <v>0</v>
      </c>
      <c r="AL18" s="147">
        <f t="shared" si="21"/>
        <v>6.7973800000000001E-2</v>
      </c>
      <c r="AM18" s="144" t="str">
        <f t="shared" si="22"/>
        <v>kg N2O/t</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25">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25">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26" t="s">
        <v>401</v>
      </c>
      <c r="C21" s="580"/>
      <c r="D21" s="130">
        <f t="shared" si="0"/>
        <v>0</v>
      </c>
      <c r="E21" s="136"/>
      <c r="F21" s="53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143">
        <f t="shared" si="7"/>
        <v>0</v>
      </c>
      <c r="Y21" s="144">
        <f t="shared" si="8"/>
        <v>0</v>
      </c>
      <c r="Z21" s="145">
        <f t="shared" si="9"/>
        <v>0</v>
      </c>
      <c r="AA21" s="146">
        <f t="shared" si="10"/>
        <v>0</v>
      </c>
      <c r="AB21" s="146">
        <f t="shared" si="11"/>
        <v>0</v>
      </c>
      <c r="AC21" s="145">
        <f t="shared" si="12"/>
        <v>0</v>
      </c>
      <c r="AD21" s="146">
        <f t="shared" si="13"/>
        <v>0</v>
      </c>
      <c r="AE21" s="147">
        <f t="shared" si="14"/>
        <v>0</v>
      </c>
      <c r="AF21" s="144">
        <f t="shared" si="15"/>
        <v>0</v>
      </c>
      <c r="AG21" s="145">
        <f t="shared" si="16"/>
        <v>0</v>
      </c>
      <c r="AH21" s="148">
        <f t="shared" si="17"/>
        <v>0</v>
      </c>
      <c r="AI21" s="148">
        <f t="shared" si="18"/>
        <v>0</v>
      </c>
      <c r="AJ21" s="145">
        <f t="shared" si="19"/>
        <v>0</v>
      </c>
      <c r="AK21" s="146">
        <f t="shared" si="20"/>
        <v>0</v>
      </c>
      <c r="AL21" s="147">
        <f t="shared" si="21"/>
        <v>0</v>
      </c>
      <c r="AM21" s="144">
        <f t="shared" si="22"/>
        <v>0</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25">
      <c r="A22" s="13"/>
      <c r="B22" s="127" t="s">
        <v>395</v>
      </c>
      <c r="C22" s="580"/>
      <c r="D22" s="130">
        <f t="shared" si="0"/>
        <v>0</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143">
        <f t="shared" si="7"/>
        <v>0</v>
      </c>
      <c r="Y22" s="144">
        <f t="shared" si="8"/>
        <v>0</v>
      </c>
      <c r="Z22" s="145">
        <f t="shared" si="9"/>
        <v>0</v>
      </c>
      <c r="AA22" s="146">
        <f>($Q22*X22)/1000</f>
        <v>0</v>
      </c>
      <c r="AB22" s="146">
        <f t="shared" si="11"/>
        <v>0</v>
      </c>
      <c r="AC22" s="145">
        <f>IF(AA22&gt;0,SQRT(($W22*$W22)+(Z22*Z22)+($V22*$V22)),0)</f>
        <v>0</v>
      </c>
      <c r="AD22" s="146">
        <f>(AB22*AC22)^2</f>
        <v>0</v>
      </c>
      <c r="AE22" s="147">
        <f t="shared" si="14"/>
        <v>0</v>
      </c>
      <c r="AF22" s="144">
        <f t="shared" si="15"/>
        <v>0</v>
      </c>
      <c r="AG22" s="145">
        <f t="shared" si="16"/>
        <v>0</v>
      </c>
      <c r="AH22" s="148">
        <f>($Q22*AE22)/1000</f>
        <v>0</v>
      </c>
      <c r="AI22" s="148">
        <f t="shared" si="18"/>
        <v>0</v>
      </c>
      <c r="AJ22" s="145">
        <f>IF(AH22&gt;0,SQRT(($W22*$W22)+(AG22*AG22)+($V22*$V22)),0)</f>
        <v>0</v>
      </c>
      <c r="AK22" s="146">
        <f>(AI22*AJ22)^2</f>
        <v>0</v>
      </c>
      <c r="AL22" s="147">
        <f t="shared" si="21"/>
        <v>0</v>
      </c>
      <c r="AM22" s="144">
        <f t="shared" si="22"/>
        <v>0</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25">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25">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25">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25">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25">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25">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0</v>
      </c>
      <c r="AC28" s="157">
        <f>IF(AB28&gt;0,SQRT(SUM(AD17:AD27))/AB28,0)</f>
        <v>0</v>
      </c>
      <c r="AD28" s="158"/>
      <c r="AE28" s="159"/>
      <c r="AF28" s="154"/>
      <c r="AG28" s="154"/>
      <c r="AH28" s="160"/>
      <c r="AI28" s="156">
        <f>SUM(AI17:AI27)</f>
        <v>0</v>
      </c>
      <c r="AJ28" s="157">
        <f>IF(AI28&gt;0,SQRT(SUM(AK17:AK27))/AI28,0)</f>
        <v>0</v>
      </c>
      <c r="AK28" s="158"/>
      <c r="AL28" s="154"/>
      <c r="AM28" s="154"/>
      <c r="AN28" s="154"/>
      <c r="AO28" s="154"/>
      <c r="AP28" s="156">
        <f>SUM(AP17:AP27)</f>
        <v>0</v>
      </c>
      <c r="AQ28" s="157">
        <f>IF(AP28&gt;0,SQRT(SUM(AR17:AR27))/AP28,0)</f>
        <v>0</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0</v>
      </c>
      <c r="BG28" s="162">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6">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25">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6">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25">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6">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25">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6">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25">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6">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25">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6">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75" x14ac:dyDescent="0.25">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75" x14ac:dyDescent="0.25">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0</v>
      </c>
      <c r="AC36" s="176">
        <f>IF(AB36&gt;0,(SQRT(AD28+AD35))/AB36,0)</f>
        <v>0</v>
      </c>
      <c r="AD36" s="175">
        <f>(AB36*AC36)^2</f>
        <v>0</v>
      </c>
      <c r="AE36" s="177"/>
      <c r="AF36" s="173"/>
      <c r="AG36" s="173"/>
      <c r="AH36" s="178"/>
      <c r="AI36" s="175">
        <f>+AI28+AI35</f>
        <v>0</v>
      </c>
      <c r="AJ36" s="176">
        <f>IF(AI36&gt;0,(SQRT(AK28+AK35))/AI36,0)</f>
        <v>0</v>
      </c>
      <c r="AK36" s="175">
        <f>(AI36*AJ36)^2</f>
        <v>0</v>
      </c>
      <c r="AL36" s="173"/>
      <c r="AM36" s="173"/>
      <c r="AN36" s="173"/>
      <c r="AO36" s="173"/>
      <c r="AP36" s="175">
        <f>+AP28+AP35</f>
        <v>0</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0</v>
      </c>
      <c r="BG36" s="181">
        <f>IF(BF36&gt;0,(SQRT(BH28+BH35))/BF36,0)</f>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5.0999999999999996" customHeight="1" x14ac:dyDescent="0.25">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25">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0</v>
      </c>
      <c r="AC38" s="240">
        <f>IF(AB38&gt;0,(SQRT(#REF!+AD36+#REF!))/AB38,0)</f>
        <v>0</v>
      </c>
      <c r="AD38" s="240">
        <f>(AB38*AC38)^2</f>
        <v>0</v>
      </c>
      <c r="AE38" s="240"/>
      <c r="AF38" s="241"/>
      <c r="AG38" s="1542"/>
      <c r="AH38" s="241"/>
      <c r="AI38" s="545">
        <f>AI36</f>
        <v>0</v>
      </c>
      <c r="AJ38" s="241"/>
      <c r="AK38" s="241"/>
      <c r="AL38" s="241"/>
      <c r="AM38" s="241"/>
      <c r="AN38" s="241"/>
      <c r="AO38" s="241"/>
      <c r="AP38" s="545">
        <f>AP36</f>
        <v>0</v>
      </c>
      <c r="AQ38" s="241"/>
      <c r="AR38" s="241"/>
      <c r="AS38" s="241"/>
      <c r="AT38" s="241"/>
      <c r="AU38" s="241"/>
      <c r="AV38" s="545">
        <f>AV36</f>
        <v>0</v>
      </c>
      <c r="AW38" s="241"/>
      <c r="AX38" s="241"/>
      <c r="AY38" s="241"/>
      <c r="AZ38" s="241"/>
      <c r="BA38" s="241"/>
      <c r="BB38" s="241"/>
      <c r="BC38" s="545">
        <f>BC36</f>
        <v>0</v>
      </c>
      <c r="BD38" s="241"/>
      <c r="BE38" s="241"/>
      <c r="BF38" s="543">
        <f>BF36</f>
        <v>0</v>
      </c>
      <c r="BG38" s="544">
        <f>BG36</f>
        <v>0</v>
      </c>
      <c r="BH38" s="15">
        <f t="shared" ref="BH38:BH43" si="68">(BF38*BG38)^2</f>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25">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240" t="s">
        <v>65</v>
      </c>
      <c r="C40" s="2089" t="s">
        <v>1723</v>
      </c>
      <c r="D40" s="2089"/>
      <c r="E40" s="2089"/>
      <c r="F40" s="2089"/>
      <c r="G40" s="2089"/>
      <c r="H40" s="2089"/>
      <c r="I40" s="2089"/>
      <c r="J40" s="2089"/>
      <c r="K40" s="2089"/>
      <c r="L40" s="2089"/>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c r="BD40" s="2089"/>
      <c r="BE40" s="2089"/>
      <c r="BF40" s="2089"/>
      <c r="BG40" s="2089"/>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203" t="s">
        <v>66</v>
      </c>
      <c r="C41" s="9" t="s">
        <v>1748</v>
      </c>
      <c r="D41" s="202" t="str">
        <f>VLOOKUP($C41,$BI$78:$CM$460,2,FALSE)</f>
        <v>KWh</v>
      </c>
      <c r="E41" s="95">
        <v>15172427</v>
      </c>
      <c r="F41" s="1340"/>
      <c r="G41" s="1340"/>
      <c r="H41" s="1340"/>
      <c r="I41" s="1341"/>
      <c r="J41" s="1341"/>
      <c r="K41" s="1341"/>
      <c r="L41" s="1342"/>
      <c r="M41" s="1342"/>
      <c r="N41" s="1340"/>
      <c r="O41" s="1340"/>
      <c r="P41" s="1340"/>
      <c r="Q41" s="52">
        <f>SUM(E41:P41)</f>
        <v>15172427</v>
      </c>
      <c r="R41" s="96">
        <f>COUNT(E41:P41)</f>
        <v>1</v>
      </c>
      <c r="S41" s="52">
        <f>IF(R41&gt;1,AVERAGE(E41:P41),0)</f>
        <v>0</v>
      </c>
      <c r="T41" s="52">
        <f>IF(R41&gt;1,STDEV(E41:P41),0)</f>
        <v>0</v>
      </c>
      <c r="U41" s="52">
        <f>IF(R41&gt;1,VLOOKUP($R41,$BI$412:$BJ$424,2,FALSE),0)</f>
        <v>0</v>
      </c>
      <c r="V41" s="1541"/>
      <c r="W41" s="53">
        <f>IF(R41&gt;1,1-((S41-((T41*U41)/(SQRT(R41))))/S41),VLOOKUP($C41,$BI$78:$CS$460,34,FALSE))</f>
        <v>7.5000000000000011E-2</v>
      </c>
      <c r="X41" s="147">
        <f>VLOOKUP($C41,$BI$78:$CM$460,3,FALSE)</f>
        <v>0.21</v>
      </c>
      <c r="Y41" s="144" t="str">
        <f>VLOOKUP($C41,$BI$78:$CM$460,4,FALSE)</f>
        <v>kgCO2 e/KWh</v>
      </c>
      <c r="Z41" s="145">
        <f>IF($Q41&gt;0,VLOOKUP($C41,$BI$78:$CM$460,6,FALSE),0)</f>
        <v>0.1</v>
      </c>
      <c r="AA41" s="146">
        <f>($Q41*X41)/1000</f>
        <v>3186.2096699999997</v>
      </c>
      <c r="AB41" s="204">
        <f>AA41*$BJ$430</f>
        <v>3186.2096699999997</v>
      </c>
      <c r="AC41" s="145">
        <f>IF(AA41&gt;0,SQRT(($W41*$W41)+(Z41*Z41)+($V41*$V41)),0)</f>
        <v>0.125</v>
      </c>
      <c r="AD41" s="146">
        <f>(AB41*AC41)^2</f>
        <v>158623.93845627355</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3186.2096699999997</v>
      </c>
      <c r="BG41" s="137">
        <f>IF(BF41&gt;0,SQRT(AD41+AK41+AR41+AX41+BE41)/BF41,0)</f>
        <v>0.125</v>
      </c>
      <c r="BH41" s="15">
        <f t="shared" si="68"/>
        <v>158623.93845627355</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25">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3186.2096699999997</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3186.2096699999997</v>
      </c>
      <c r="BG42" s="542">
        <f>BG41</f>
        <v>0.125</v>
      </c>
      <c r="BH42" s="15">
        <f t="shared" si="68"/>
        <v>158623.93845627355</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3499999999999996" customHeight="1" x14ac:dyDescent="0.25">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25">
      <c r="A44" s="13"/>
      <c r="B44" s="2083" t="s">
        <v>1281</v>
      </c>
      <c r="C44" s="2083"/>
      <c r="D44" s="2083"/>
      <c r="E44" s="2083"/>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3186.2096699999997</v>
      </c>
      <c r="AC44" s="540" t="e">
        <f>IF(AB44&gt;0,SQRT(AD38+AD42+#REF!)/AB44,0)</f>
        <v>#REF!</v>
      </c>
      <c r="AD44" s="540" t="e">
        <f>(AB44*AC44)^2</f>
        <v>#REF!</v>
      </c>
      <c r="AE44" s="540"/>
      <c r="AF44" s="540"/>
      <c r="AG44" s="1543"/>
      <c r="AH44" s="540"/>
      <c r="AI44" s="545">
        <f>AI38+AI42</f>
        <v>0</v>
      </c>
      <c r="AJ44" s="540"/>
      <c r="AK44" s="540"/>
      <c r="AL44" s="540"/>
      <c r="AM44" s="540"/>
      <c r="AN44" s="540"/>
      <c r="AO44" s="540"/>
      <c r="AP44" s="545">
        <f>AP38+AP42</f>
        <v>0</v>
      </c>
      <c r="AQ44" s="540"/>
      <c r="AR44" s="540"/>
      <c r="AS44" s="540"/>
      <c r="AT44" s="540"/>
      <c r="AU44" s="540"/>
      <c r="AV44" s="545">
        <f>AV38+AV42</f>
        <v>0</v>
      </c>
      <c r="AW44" s="540"/>
      <c r="AX44" s="540"/>
      <c r="AY44" s="540"/>
      <c r="AZ44" s="540"/>
      <c r="BA44" s="540"/>
      <c r="BB44" s="540"/>
      <c r="BC44" s="545">
        <f>BC38+BC42</f>
        <v>0</v>
      </c>
      <c r="BD44" s="540"/>
      <c r="BE44" s="540"/>
      <c r="BF44" s="541">
        <f>BF38+BF42</f>
        <v>3186.2096699999997</v>
      </c>
      <c r="BG44" s="542">
        <f>IF(BF44&gt;0,(SQRT(BH38+BH42))/BF44,0)</f>
        <v>0.125</v>
      </c>
      <c r="BH44" s="15">
        <f>(BF44*BG44)^2</f>
        <v>158623.93845627355</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25">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25">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25">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25">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25">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40" t="s">
        <v>305</v>
      </c>
      <c r="C50" s="2089" t="s">
        <v>1724</v>
      </c>
      <c r="D50" s="2089"/>
      <c r="E50" s="2089"/>
      <c r="F50" s="2089"/>
      <c r="G50" s="2089"/>
      <c r="H50" s="2089"/>
      <c r="I50" s="2089"/>
      <c r="J50" s="2089"/>
      <c r="K50" s="2089"/>
      <c r="L50" s="2089"/>
      <c r="M50" s="2089"/>
      <c r="N50" s="2089"/>
      <c r="O50" s="2089"/>
      <c r="P50" s="2089"/>
      <c r="Q50" s="2089"/>
      <c r="R50" s="2089"/>
      <c r="S50" s="2089"/>
      <c r="T50" s="2089"/>
      <c r="U50" s="2089"/>
      <c r="V50" s="2089"/>
      <c r="W50" s="2089"/>
      <c r="X50" s="2089"/>
      <c r="Y50" s="2089"/>
      <c r="Z50" s="2089"/>
      <c r="AA50" s="2089"/>
      <c r="AB50" s="2089"/>
      <c r="AC50" s="2089"/>
      <c r="AD50" s="2089"/>
      <c r="AE50" s="2089"/>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5" x14ac:dyDescent="0.25">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25">
      <c r="A52" s="13"/>
      <c r="B52" s="2119" t="s">
        <v>1728</v>
      </c>
      <c r="C52" s="2111" t="s">
        <v>287</v>
      </c>
      <c r="D52" s="2120" t="s">
        <v>25</v>
      </c>
      <c r="E52" s="2120"/>
      <c r="F52" s="2120"/>
      <c r="G52" s="2120"/>
      <c r="H52" s="2120"/>
      <c r="I52" s="2120"/>
      <c r="J52" s="2120"/>
      <c r="K52" s="2120"/>
      <c r="L52" s="2120"/>
      <c r="M52" s="2120"/>
      <c r="N52" s="2120"/>
      <c r="O52" s="2120"/>
      <c r="P52" s="2120"/>
      <c r="Q52" s="2120"/>
      <c r="R52" s="2120"/>
      <c r="S52" s="2120" t="s">
        <v>193</v>
      </c>
      <c r="T52" s="2120"/>
      <c r="U52" s="2120"/>
      <c r="V52" s="2120"/>
      <c r="W52" s="2120"/>
      <c r="X52" s="2120" t="s">
        <v>201</v>
      </c>
      <c r="Y52" s="2120"/>
      <c r="Z52" s="2120"/>
      <c r="AA52" s="2120"/>
      <c r="AB52" s="2120"/>
      <c r="AC52" s="2120"/>
      <c r="AD52" s="2120"/>
      <c r="AE52" s="2111" t="s">
        <v>636</v>
      </c>
      <c r="AF52" s="2112"/>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25">
      <c r="A53" s="13"/>
      <c r="B53" s="2119"/>
      <c r="C53" s="2111"/>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111"/>
      <c r="AF53" s="2112"/>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25">
      <c r="A54" s="13"/>
      <c r="B54" s="2113"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113"/>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113"/>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113"/>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113"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113"/>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114"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115"/>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25">
      <c r="A62" s="13"/>
      <c r="B62" s="2116" t="s">
        <v>50</v>
      </c>
      <c r="C62" s="2117"/>
      <c r="D62" s="2117"/>
      <c r="E62" s="2117"/>
      <c r="F62" s="2117"/>
      <c r="G62" s="2117"/>
      <c r="H62" s="2117"/>
      <c r="I62" s="2117"/>
      <c r="J62" s="2117"/>
      <c r="K62" s="2117"/>
      <c r="L62" s="2117"/>
      <c r="M62" s="2117"/>
      <c r="N62" s="2117"/>
      <c r="O62" s="2117"/>
      <c r="P62" s="2117"/>
      <c r="Q62" s="2117"/>
      <c r="R62" s="2117"/>
      <c r="S62" s="2117"/>
      <c r="T62" s="2117"/>
      <c r="U62" s="2117"/>
      <c r="V62" s="2117"/>
      <c r="W62" s="2117"/>
      <c r="X62" s="2117"/>
      <c r="Y62" s="2117"/>
      <c r="Z62" s="2117"/>
      <c r="AA62" s="2118"/>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
      <c r="A64" s="13"/>
      <c r="B64" s="2108" t="s">
        <v>303</v>
      </c>
      <c r="C64" s="2109"/>
      <c r="D64" s="2109"/>
      <c r="E64" s="2109"/>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10"/>
      <c r="AB64" s="247"/>
      <c r="AC64" s="248">
        <f>IF(AB64&gt;0,(SQRT(#REF!+AD62+#REF!))/AB64,0)</f>
        <v>0</v>
      </c>
      <c r="AD64" s="247">
        <f>(AB64*AC64)^2</f>
        <v>0</v>
      </c>
      <c r="AE64" s="1885">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25">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25">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25">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25">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25">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25">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25">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25">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25">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25">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75" thickBot="1" x14ac:dyDescent="0.3">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
      <c r="V78" s="656"/>
      <c r="AA78" s="657"/>
      <c r="AB78" s="657"/>
      <c r="AD78" s="657"/>
      <c r="AE78" s="658"/>
      <c r="AH78" s="659"/>
      <c r="AI78" s="659"/>
      <c r="AK78" s="657"/>
      <c r="AR78" s="657"/>
      <c r="AV78" s="657"/>
      <c r="AX78" s="657"/>
      <c r="BB78" s="657"/>
      <c r="BC78" s="657"/>
      <c r="BE78" s="657"/>
      <c r="BF78" s="660"/>
      <c r="BG78" s="792"/>
      <c r="BH78" s="792"/>
      <c r="BI78" s="793"/>
      <c r="BJ78" s="941"/>
      <c r="BK78" s="2098" t="s">
        <v>605</v>
      </c>
      <c r="BL78" s="941"/>
      <c r="BM78" s="2098" t="s">
        <v>233</v>
      </c>
      <c r="BN78" s="2098" t="s">
        <v>233</v>
      </c>
      <c r="BO78" s="2098" t="s">
        <v>240</v>
      </c>
      <c r="BP78" s="2095" t="s">
        <v>172</v>
      </c>
      <c r="BQ78" s="2096"/>
      <c r="BR78" s="2096"/>
      <c r="BS78" s="2096"/>
      <c r="BT78" s="2096"/>
      <c r="BU78" s="2096"/>
      <c r="BV78" s="2096"/>
      <c r="BW78" s="2096"/>
      <c r="BX78" s="2096"/>
      <c r="BY78" s="2096"/>
      <c r="BZ78" s="2096"/>
      <c r="CA78" s="2097"/>
      <c r="CB78" s="2095" t="s">
        <v>173</v>
      </c>
      <c r="CC78" s="2096"/>
      <c r="CD78" s="2096"/>
      <c r="CE78" s="2096"/>
      <c r="CF78" s="2096"/>
      <c r="CG78" s="2096"/>
      <c r="CH78" s="2096"/>
      <c r="CI78" s="2096"/>
      <c r="CJ78" s="2096"/>
      <c r="CK78" s="2096"/>
      <c r="CL78" s="2096"/>
      <c r="CM78" s="2097"/>
      <c r="CN78" s="706"/>
      <c r="CO78" s="88" t="s">
        <v>295</v>
      </c>
      <c r="CP78" s="88"/>
      <c r="CQ78" s="88"/>
      <c r="CR78" s="67" t="s">
        <v>295</v>
      </c>
    </row>
    <row r="79" spans="2:137" s="67" customFormat="1" ht="58.5" customHeight="1" thickBot="1" x14ac:dyDescent="0.3">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9"/>
      <c r="BL79" s="942" t="s">
        <v>251</v>
      </c>
      <c r="BM79" s="2099"/>
      <c r="BN79" s="2099"/>
      <c r="BO79" s="2099"/>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25">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
      <c r="V107" s="656"/>
      <c r="AA107" s="657"/>
      <c r="AB107" s="657"/>
      <c r="AD107" s="657"/>
      <c r="AE107" s="658"/>
      <c r="AH107" s="659"/>
      <c r="AI107" s="659"/>
      <c r="AK107" s="657"/>
      <c r="AR107" s="657"/>
      <c r="AV107" s="657"/>
      <c r="AX107" s="657"/>
      <c r="BB107" s="657"/>
      <c r="BC107" s="657"/>
      <c r="BE107" s="657"/>
      <c r="BI107" s="2098" t="s">
        <v>232</v>
      </c>
      <c r="BJ107" s="941"/>
      <c r="BK107" s="2098" t="s">
        <v>267</v>
      </c>
      <c r="BL107" s="941"/>
      <c r="BM107" s="2098" t="s">
        <v>233</v>
      </c>
      <c r="BN107" s="2098" t="s">
        <v>233</v>
      </c>
      <c r="BO107" s="2098" t="s">
        <v>240</v>
      </c>
      <c r="BP107" s="2095" t="s">
        <v>172</v>
      </c>
      <c r="BQ107" s="2096"/>
      <c r="BR107" s="2096"/>
      <c r="BS107" s="2096"/>
      <c r="BT107" s="2096"/>
      <c r="BU107" s="2096"/>
      <c r="BV107" s="2096"/>
      <c r="BW107" s="2096"/>
      <c r="BX107" s="2096"/>
      <c r="BY107" s="2096"/>
      <c r="BZ107" s="2096"/>
      <c r="CA107" s="2097"/>
      <c r="CB107" s="2095" t="s">
        <v>173</v>
      </c>
      <c r="CC107" s="2096"/>
      <c r="CD107" s="2096"/>
      <c r="CE107" s="2096"/>
      <c r="CF107" s="2096"/>
      <c r="CG107" s="2096"/>
      <c r="CH107" s="2096"/>
      <c r="CI107" s="2096"/>
      <c r="CJ107" s="2096"/>
      <c r="CK107" s="2096"/>
      <c r="CL107" s="2096"/>
      <c r="CM107" s="2097"/>
      <c r="CN107" s="706"/>
      <c r="CO107" s="88"/>
      <c r="CP107" s="88"/>
      <c r="CQ107" s="88"/>
    </row>
    <row r="108" spans="22:97" s="67" customFormat="1" ht="58.5" customHeight="1" thickBot="1" x14ac:dyDescent="0.3">
      <c r="V108" s="656"/>
      <c r="AA108" s="657"/>
      <c r="AB108" s="657"/>
      <c r="AD108" s="657"/>
      <c r="AE108" s="658"/>
      <c r="AH108" s="659"/>
      <c r="AI108" s="659"/>
      <c r="AK108" s="657"/>
      <c r="AR108" s="657"/>
      <c r="AV108" s="657"/>
      <c r="AX108" s="657"/>
      <c r="BB108" s="657"/>
      <c r="BC108" s="657"/>
      <c r="BE108" s="657"/>
      <c r="BI108" s="2099"/>
      <c r="BJ108" s="942" t="s">
        <v>253</v>
      </c>
      <c r="BK108" s="2099"/>
      <c r="BL108" s="942" t="s">
        <v>251</v>
      </c>
      <c r="BM108" s="2099"/>
      <c r="BN108" s="2099"/>
      <c r="BO108" s="2099"/>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75"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
      <c r="V124" s="656"/>
      <c r="AA124" s="657"/>
      <c r="AB124" s="657"/>
      <c r="AD124" s="657"/>
      <c r="AE124" s="658"/>
      <c r="AH124" s="659"/>
      <c r="AI124" s="659"/>
      <c r="AK124" s="657"/>
      <c r="AR124" s="657"/>
      <c r="AV124" s="657"/>
      <c r="AX124" s="657"/>
      <c r="BB124" s="657"/>
      <c r="BC124" s="657"/>
      <c r="BE124" s="657"/>
      <c r="BI124" s="2098" t="s">
        <v>232</v>
      </c>
      <c r="BJ124" s="941"/>
      <c r="BK124" s="2098" t="s">
        <v>267</v>
      </c>
      <c r="BL124" s="941"/>
      <c r="BM124" s="2098" t="s">
        <v>233</v>
      </c>
      <c r="BN124" s="2098" t="s">
        <v>233</v>
      </c>
      <c r="BO124" s="2098" t="s">
        <v>240</v>
      </c>
      <c r="BP124" s="2095" t="s">
        <v>172</v>
      </c>
      <c r="BQ124" s="2096"/>
      <c r="BR124" s="2096"/>
      <c r="BS124" s="2096"/>
      <c r="BT124" s="2096"/>
      <c r="BU124" s="2096"/>
      <c r="BV124" s="2096"/>
      <c r="BW124" s="2096"/>
      <c r="BX124" s="2096"/>
      <c r="BY124" s="2096"/>
      <c r="BZ124" s="2096"/>
      <c r="CA124" s="2097"/>
      <c r="CB124" s="2095" t="s">
        <v>173</v>
      </c>
      <c r="CC124" s="2096"/>
      <c r="CD124" s="2096"/>
      <c r="CE124" s="2096"/>
      <c r="CF124" s="2096"/>
      <c r="CG124" s="2096"/>
      <c r="CH124" s="2096"/>
      <c r="CI124" s="2096"/>
      <c r="CJ124" s="2096"/>
      <c r="CK124" s="2096"/>
      <c r="CL124" s="2096"/>
      <c r="CM124" s="2097"/>
      <c r="CN124" s="706"/>
      <c r="CO124" s="88"/>
      <c r="CP124" s="88"/>
      <c r="CQ124" s="88"/>
    </row>
    <row r="125" spans="22:97" s="67" customFormat="1" ht="59.25" customHeight="1" thickBot="1" x14ac:dyDescent="0.3">
      <c r="V125" s="656"/>
      <c r="AA125" s="657"/>
      <c r="AB125" s="657"/>
      <c r="AD125" s="657"/>
      <c r="AE125" s="658"/>
      <c r="AH125" s="659"/>
      <c r="AI125" s="659"/>
      <c r="AK125" s="657"/>
      <c r="AR125" s="657"/>
      <c r="AV125" s="657"/>
      <c r="AX125" s="657"/>
      <c r="BB125" s="657"/>
      <c r="BC125" s="657"/>
      <c r="BE125" s="657"/>
      <c r="BI125" s="2099"/>
      <c r="BJ125" s="942" t="s">
        <v>253</v>
      </c>
      <c r="BK125" s="2099"/>
      <c r="BL125" s="942" t="s">
        <v>251</v>
      </c>
      <c r="BM125" s="2099"/>
      <c r="BN125" s="2099"/>
      <c r="BO125" s="2099"/>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7.25" thickBot="1" x14ac:dyDescent="0.3">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7.25" thickBot="1" x14ac:dyDescent="0.3">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6.25" thickBot="1" x14ac:dyDescent="0.3">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6.25" thickBot="1" x14ac:dyDescent="0.3">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7.25" thickBot="1" x14ac:dyDescent="0.3">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6.25" thickBot="1" x14ac:dyDescent="0.3">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6.25" thickBot="1" x14ac:dyDescent="0.3">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7.25" thickBot="1" x14ac:dyDescent="0.3">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7.25" thickBot="1" x14ac:dyDescent="0.3">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7.25" thickBot="1" x14ac:dyDescent="0.3">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7.25" thickBot="1" x14ac:dyDescent="0.3">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7.25" thickBot="1" x14ac:dyDescent="0.3">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6.25" thickBot="1" x14ac:dyDescent="0.3">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6.25" thickBot="1" x14ac:dyDescent="0.3">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6.25" thickBot="1" x14ac:dyDescent="0.3">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6.25" thickBot="1" x14ac:dyDescent="0.3">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6.25" thickBot="1" x14ac:dyDescent="0.3">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75" thickBot="1" x14ac:dyDescent="0.3">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25">
      <c r="V145" s="656"/>
      <c r="AA145" s="657"/>
      <c r="AB145" s="657"/>
      <c r="AD145" s="657"/>
      <c r="AE145" s="658"/>
      <c r="AH145" s="659"/>
      <c r="AI145" s="659"/>
      <c r="AK145" s="657"/>
      <c r="AR145" s="657"/>
      <c r="AV145" s="657"/>
      <c r="AX145" s="657"/>
      <c r="BB145" s="657"/>
      <c r="BC145" s="657"/>
      <c r="BE145" s="657"/>
      <c r="BI145" s="2098" t="s">
        <v>255</v>
      </c>
      <c r="BJ145" s="941"/>
      <c r="BK145" s="2098" t="s">
        <v>276</v>
      </c>
      <c r="BL145" s="941"/>
      <c r="BM145" s="2098" t="s">
        <v>233</v>
      </c>
      <c r="BN145" s="2098" t="s">
        <v>233</v>
      </c>
      <c r="BO145" s="2098" t="s">
        <v>240</v>
      </c>
      <c r="BP145" s="941"/>
      <c r="BQ145" s="2098" t="s">
        <v>276</v>
      </c>
      <c r="BR145" s="941"/>
      <c r="BS145" s="2098" t="s">
        <v>233</v>
      </c>
      <c r="BT145" s="2098" t="s">
        <v>233</v>
      </c>
      <c r="BU145" s="2098"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
      <c r="V146" s="656"/>
      <c r="AA146" s="657"/>
      <c r="AB146" s="657"/>
      <c r="AD146" s="657"/>
      <c r="AE146" s="658"/>
      <c r="AH146" s="659"/>
      <c r="AI146" s="659"/>
      <c r="AK146" s="657"/>
      <c r="AR146" s="657"/>
      <c r="AV146" s="657"/>
      <c r="AX146" s="657"/>
      <c r="BB146" s="657"/>
      <c r="BC146" s="657"/>
      <c r="BE146" s="657"/>
      <c r="BI146" s="2099"/>
      <c r="BJ146" s="942" t="s">
        <v>253</v>
      </c>
      <c r="BK146" s="2099"/>
      <c r="BL146" s="942" t="s">
        <v>251</v>
      </c>
      <c r="BM146" s="2099"/>
      <c r="BN146" s="2099"/>
      <c r="BO146" s="2099"/>
      <c r="BP146" s="942" t="s">
        <v>253</v>
      </c>
      <c r="BQ146" s="2099"/>
      <c r="BR146" s="942" t="s">
        <v>251</v>
      </c>
      <c r="BS146" s="2099"/>
      <c r="BT146" s="2099"/>
      <c r="BU146" s="2099"/>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8.75" thickBot="1" x14ac:dyDescent="0.3">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8.75" thickBot="1" x14ac:dyDescent="0.3">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8.75" thickBot="1" x14ac:dyDescent="0.3">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6.25" thickBot="1" x14ac:dyDescent="0.3">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8.75" thickBot="1" x14ac:dyDescent="0.3">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8.75" thickBot="1" x14ac:dyDescent="0.3">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8.75" thickBot="1" x14ac:dyDescent="0.3">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8.75" thickBot="1" x14ac:dyDescent="0.3">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26.25" thickBot="1" x14ac:dyDescent="0.3">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8.75" thickBot="1" x14ac:dyDescent="0.3">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26.25" thickBot="1" x14ac:dyDescent="0.3">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6.25" thickBot="1" x14ac:dyDescent="0.3">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0.75" thickBot="1" x14ac:dyDescent="0.3">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5" thickBot="1" x14ac:dyDescent="0.3">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41" thickBot="1" x14ac:dyDescent="0.3">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192" thickBot="1" x14ac:dyDescent="0.3">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8.75" thickBot="1" x14ac:dyDescent="0.3">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6.25" thickBot="1" x14ac:dyDescent="0.3">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35.75" thickBot="1" x14ac:dyDescent="0.3">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0" thickBot="1" x14ac:dyDescent="0.3">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6.25" thickBot="1" x14ac:dyDescent="0.3">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75" thickBot="1" x14ac:dyDescent="0.3">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25">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75" thickBot="1" x14ac:dyDescent="0.3">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25">
      <c r="V171" s="656"/>
      <c r="AA171" s="657"/>
      <c r="AB171" s="657"/>
      <c r="AD171" s="657"/>
      <c r="AE171" s="658"/>
      <c r="AH171" s="659"/>
      <c r="AI171" s="659"/>
      <c r="AK171" s="657"/>
      <c r="AR171" s="657"/>
      <c r="AV171" s="657"/>
      <c r="AX171" s="657"/>
      <c r="BB171" s="657"/>
      <c r="BC171" s="657"/>
      <c r="BE171" s="657"/>
      <c r="BI171" s="2098" t="s">
        <v>250</v>
      </c>
      <c r="BJ171" s="941"/>
      <c r="BK171" s="2098" t="s">
        <v>276</v>
      </c>
      <c r="BL171" s="941"/>
      <c r="BM171" s="2098" t="s">
        <v>233</v>
      </c>
      <c r="BN171" s="2098" t="s">
        <v>233</v>
      </c>
      <c r="BO171" s="2098" t="s">
        <v>240</v>
      </c>
      <c r="BP171" s="941"/>
      <c r="BQ171" s="2098" t="s">
        <v>276</v>
      </c>
      <c r="BR171" s="941"/>
      <c r="BS171" s="2098" t="s">
        <v>233</v>
      </c>
      <c r="BT171" s="2098" t="s">
        <v>233</v>
      </c>
      <c r="BU171" s="2098"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
      <c r="V172" s="656"/>
      <c r="AA172" s="657"/>
      <c r="AB172" s="657"/>
      <c r="AD172" s="657"/>
      <c r="AE172" s="658"/>
      <c r="AH172" s="659"/>
      <c r="AI172" s="659"/>
      <c r="AK172" s="657"/>
      <c r="AR172" s="657"/>
      <c r="AV172" s="657"/>
      <c r="AX172" s="657"/>
      <c r="BB172" s="657"/>
      <c r="BC172" s="657"/>
      <c r="BE172" s="657"/>
      <c r="BI172" s="2099"/>
      <c r="BJ172" s="942" t="s">
        <v>253</v>
      </c>
      <c r="BK172" s="2099"/>
      <c r="BL172" s="942" t="s">
        <v>251</v>
      </c>
      <c r="BM172" s="2099"/>
      <c r="BN172" s="2099"/>
      <c r="BO172" s="2099"/>
      <c r="BP172" s="942" t="s">
        <v>253</v>
      </c>
      <c r="BQ172" s="2099"/>
      <c r="BR172" s="942" t="s">
        <v>251</v>
      </c>
      <c r="BS172" s="2099"/>
      <c r="BT172" s="2099"/>
      <c r="BU172" s="2099"/>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8.75" thickBot="1" x14ac:dyDescent="0.3">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6.25" thickBot="1" x14ac:dyDescent="0.3">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25">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75" thickBot="1" x14ac:dyDescent="0.3">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25">
      <c r="V177" s="656"/>
      <c r="AA177" s="657"/>
      <c r="AB177" s="657"/>
      <c r="AD177" s="657"/>
      <c r="AE177" s="658"/>
      <c r="AH177" s="659"/>
      <c r="AI177" s="659"/>
      <c r="AK177" s="657"/>
      <c r="AR177" s="657"/>
      <c r="AV177" s="657"/>
      <c r="AX177" s="657"/>
      <c r="BB177" s="657"/>
      <c r="BC177" s="657"/>
      <c r="BE177" s="657"/>
      <c r="BI177" s="2098" t="s">
        <v>249</v>
      </c>
      <c r="BJ177" s="941"/>
      <c r="BK177" s="2098" t="s">
        <v>277</v>
      </c>
      <c r="BL177" s="941"/>
      <c r="BM177" s="2098" t="s">
        <v>233</v>
      </c>
      <c r="BN177" s="2098" t="s">
        <v>233</v>
      </c>
      <c r="BO177" s="2098"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
      <c r="V178" s="656"/>
      <c r="AA178" s="657"/>
      <c r="AB178" s="657"/>
      <c r="AD178" s="657"/>
      <c r="AE178" s="658"/>
      <c r="AH178" s="659"/>
      <c r="AI178" s="659"/>
      <c r="AK178" s="657"/>
      <c r="AR178" s="657"/>
      <c r="AV178" s="657"/>
      <c r="AX178" s="657"/>
      <c r="BB178" s="657"/>
      <c r="BC178" s="657"/>
      <c r="BE178" s="657"/>
      <c r="BI178" s="2099"/>
      <c r="BJ178" s="942" t="s">
        <v>253</v>
      </c>
      <c r="BK178" s="2099"/>
      <c r="BL178" s="942" t="s">
        <v>251</v>
      </c>
      <c r="BM178" s="2099"/>
      <c r="BN178" s="2099"/>
      <c r="BO178" s="2099"/>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75" thickBot="1" x14ac:dyDescent="0.3">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75" thickBot="1" x14ac:dyDescent="0.3">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25">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75" thickBot="1" x14ac:dyDescent="0.3">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25">
      <c r="V183" s="656"/>
      <c r="AA183" s="657"/>
      <c r="AB183" s="657"/>
      <c r="AD183" s="657"/>
      <c r="AE183" s="658"/>
      <c r="AH183" s="659"/>
      <c r="AI183" s="659"/>
      <c r="AK183" s="657"/>
      <c r="AR183" s="657"/>
      <c r="AV183" s="657"/>
      <c r="AX183" s="657"/>
      <c r="BB183" s="657"/>
      <c r="BC183" s="657"/>
      <c r="BE183" s="657"/>
      <c r="BI183" s="2098" t="s">
        <v>171</v>
      </c>
      <c r="BJ183" s="941"/>
      <c r="BK183" s="2098" t="s">
        <v>276</v>
      </c>
      <c r="BL183" s="941"/>
      <c r="BM183" s="2098" t="s">
        <v>233</v>
      </c>
      <c r="BN183" s="2098" t="s">
        <v>233</v>
      </c>
      <c r="BO183" s="2098"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
      <c r="V184" s="656"/>
      <c r="AA184" s="657"/>
      <c r="AB184" s="657"/>
      <c r="AD184" s="657"/>
      <c r="AE184" s="658"/>
      <c r="AH184" s="659"/>
      <c r="AI184" s="659"/>
      <c r="AK184" s="657"/>
      <c r="AR184" s="657"/>
      <c r="AV184" s="657"/>
      <c r="AX184" s="657"/>
      <c r="BB184" s="657"/>
      <c r="BC184" s="657"/>
      <c r="BE184" s="657"/>
      <c r="BI184" s="2099"/>
      <c r="BJ184" s="942" t="s">
        <v>253</v>
      </c>
      <c r="BK184" s="2099"/>
      <c r="BL184" s="942" t="s">
        <v>251</v>
      </c>
      <c r="BM184" s="2099"/>
      <c r="BN184" s="2099"/>
      <c r="BO184" s="2099"/>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8.75" thickBot="1" x14ac:dyDescent="0.3">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25">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75" thickBot="1" x14ac:dyDescent="0.3">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25">
      <c r="V188" s="656"/>
      <c r="AA188" s="657"/>
      <c r="AB188" s="657"/>
      <c r="AD188" s="657"/>
      <c r="AE188" s="658"/>
      <c r="AH188" s="659"/>
      <c r="AI188" s="659"/>
      <c r="AK188" s="657"/>
      <c r="AR188" s="657"/>
      <c r="AV188" s="657"/>
      <c r="AX188" s="657"/>
      <c r="BB188" s="657"/>
      <c r="BC188" s="657"/>
      <c r="BE188" s="657"/>
      <c r="BI188" s="2098" t="s">
        <v>264</v>
      </c>
      <c r="BJ188" s="941"/>
      <c r="BK188" s="2098" t="s">
        <v>276</v>
      </c>
      <c r="BL188" s="941"/>
      <c r="BM188" s="2098" t="s">
        <v>233</v>
      </c>
      <c r="BN188" s="2098" t="s">
        <v>233</v>
      </c>
      <c r="BO188" s="2098" t="s">
        <v>240</v>
      </c>
      <c r="BP188" s="941"/>
      <c r="BQ188" s="2098" t="s">
        <v>276</v>
      </c>
      <c r="BR188" s="941"/>
      <c r="BS188" s="2098" t="s">
        <v>233</v>
      </c>
      <c r="BT188" s="2098" t="s">
        <v>233</v>
      </c>
      <c r="BU188" s="2098"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75" thickBot="1" x14ac:dyDescent="0.3">
      <c r="V189" s="656"/>
      <c r="AA189" s="657"/>
      <c r="AB189" s="657"/>
      <c r="AD189" s="657"/>
      <c r="AE189" s="658"/>
      <c r="AH189" s="659"/>
      <c r="AI189" s="659"/>
      <c r="AK189" s="657"/>
      <c r="AR189" s="657"/>
      <c r="AV189" s="657"/>
      <c r="AX189" s="657"/>
      <c r="BB189" s="657"/>
      <c r="BC189" s="657"/>
      <c r="BE189" s="657"/>
      <c r="BI189" s="2099"/>
      <c r="BJ189" s="942" t="s">
        <v>253</v>
      </c>
      <c r="BK189" s="2099"/>
      <c r="BL189" s="942" t="s">
        <v>251</v>
      </c>
      <c r="BM189" s="2099"/>
      <c r="BN189" s="2099"/>
      <c r="BO189" s="2099"/>
      <c r="BP189" s="942" t="s">
        <v>253</v>
      </c>
      <c r="BQ189" s="2099"/>
      <c r="BR189" s="942" t="s">
        <v>251</v>
      </c>
      <c r="BS189" s="2099"/>
      <c r="BT189" s="2099"/>
      <c r="BU189" s="2099"/>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8.75" thickBot="1" x14ac:dyDescent="0.3">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25">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25">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25">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25">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25">
      <c r="V195" s="656"/>
      <c r="AA195" s="657"/>
      <c r="AB195" s="657"/>
      <c r="AD195" s="657"/>
      <c r="AE195" s="658"/>
      <c r="AH195" s="659"/>
      <c r="AI195" s="659"/>
      <c r="AK195" s="657"/>
      <c r="AR195" s="657"/>
      <c r="AV195" s="657"/>
      <c r="AX195" s="657"/>
      <c r="BB195" s="657"/>
      <c r="BC195" s="657"/>
      <c r="BE195" s="657"/>
      <c r="BI195" s="2098" t="s">
        <v>260</v>
      </c>
      <c r="BJ195" s="941"/>
      <c r="BK195" s="2098" t="s">
        <v>276</v>
      </c>
      <c r="BL195" s="941"/>
      <c r="BM195" s="2098" t="s">
        <v>233</v>
      </c>
      <c r="BN195" s="2098" t="s">
        <v>233</v>
      </c>
      <c r="BO195" s="2098"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
      <c r="V196" s="656"/>
      <c r="AA196" s="657"/>
      <c r="AB196" s="657"/>
      <c r="AD196" s="657"/>
      <c r="AE196" s="658"/>
      <c r="AH196" s="659"/>
      <c r="AI196" s="659"/>
      <c r="AK196" s="657"/>
      <c r="AR196" s="657"/>
      <c r="AV196" s="657"/>
      <c r="AX196" s="657"/>
      <c r="BB196" s="657"/>
      <c r="BC196" s="657"/>
      <c r="BE196" s="657"/>
      <c r="BI196" s="2099"/>
      <c r="BJ196" s="942" t="s">
        <v>253</v>
      </c>
      <c r="BK196" s="2099"/>
      <c r="BL196" s="942" t="s">
        <v>251</v>
      </c>
      <c r="BM196" s="2099"/>
      <c r="BN196" s="2099"/>
      <c r="BO196" s="2099"/>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28.25" hidden="1" thickBot="1" x14ac:dyDescent="0.3">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28.25" hidden="1" thickBot="1" x14ac:dyDescent="0.3">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66.5" hidden="1" thickBot="1" x14ac:dyDescent="0.3">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6.25" hidden="1" thickBot="1" x14ac:dyDescent="0.3">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39" hidden="1" thickBot="1" x14ac:dyDescent="0.3">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6.25" hidden="1" thickBot="1" x14ac:dyDescent="0.3">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6.25" hidden="1" thickBot="1" x14ac:dyDescent="0.3">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6.25" hidden="1" thickBot="1" x14ac:dyDescent="0.3">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6.25" hidden="1" thickBot="1" x14ac:dyDescent="0.3">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39" hidden="1" thickBot="1" x14ac:dyDescent="0.3">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39" hidden="1" thickBot="1" x14ac:dyDescent="0.3">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6.25" hidden="1" thickBot="1" x14ac:dyDescent="0.3">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39" hidden="1" thickBot="1" x14ac:dyDescent="0.3">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39" hidden="1" thickBot="1" x14ac:dyDescent="0.3">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1.75" hidden="1" thickBot="1" x14ac:dyDescent="0.3">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39" hidden="1" thickBot="1" x14ac:dyDescent="0.3">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6.25" hidden="1" thickBot="1" x14ac:dyDescent="0.3">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39" hidden="1" thickBot="1" x14ac:dyDescent="0.3">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39" hidden="1" thickBot="1" x14ac:dyDescent="0.3">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1.75" hidden="1" thickBot="1" x14ac:dyDescent="0.3">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1.75" hidden="1" thickBot="1" x14ac:dyDescent="0.3">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1.75" hidden="1" thickBot="1" x14ac:dyDescent="0.3">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39" hidden="1" thickBot="1" x14ac:dyDescent="0.3">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1.75" hidden="1" thickBot="1" x14ac:dyDescent="0.3">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1.75" hidden="1" thickBot="1" x14ac:dyDescent="0.3">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1.75" hidden="1" thickBot="1" x14ac:dyDescent="0.3">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51.75" hidden="1" thickBot="1" x14ac:dyDescent="0.3">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51.75" hidden="1" thickBot="1" x14ac:dyDescent="0.3">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1.75" hidden="1" thickBot="1" x14ac:dyDescent="0.3">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1.75" hidden="1" thickBot="1" x14ac:dyDescent="0.3">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4.5" hidden="1" thickBot="1" x14ac:dyDescent="0.3">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39" hidden="1" thickBot="1" x14ac:dyDescent="0.3">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51.75" hidden="1" thickBot="1" x14ac:dyDescent="0.3">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1.75" hidden="1" thickBot="1" x14ac:dyDescent="0.3">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1.75" hidden="1" thickBot="1" x14ac:dyDescent="0.3">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51.75" hidden="1" thickBot="1" x14ac:dyDescent="0.3">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51.75" hidden="1" thickBot="1" x14ac:dyDescent="0.3">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39" hidden="1" thickBot="1" x14ac:dyDescent="0.3">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39" hidden="1" thickBot="1" x14ac:dyDescent="0.3">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39" hidden="1" thickBot="1" x14ac:dyDescent="0.3">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1.75" hidden="1" thickBot="1" x14ac:dyDescent="0.3">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1.75" hidden="1" thickBot="1" x14ac:dyDescent="0.3">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1.75" hidden="1" thickBot="1" x14ac:dyDescent="0.3">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1.75" hidden="1" thickBot="1" x14ac:dyDescent="0.3">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1.75" hidden="1" thickBot="1" x14ac:dyDescent="0.3">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39" hidden="1" thickBot="1" x14ac:dyDescent="0.3">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1.75" hidden="1" thickBot="1" x14ac:dyDescent="0.3">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1.75" hidden="1" thickBot="1" x14ac:dyDescent="0.3">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1.75" hidden="1" thickBot="1" x14ac:dyDescent="0.3">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1.75" hidden="1" thickBot="1" x14ac:dyDescent="0.3">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51.75" hidden="1" thickBot="1" x14ac:dyDescent="0.3">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1.75" hidden="1" thickBot="1" x14ac:dyDescent="0.3">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4.5" hidden="1" thickBot="1" x14ac:dyDescent="0.3">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1.75" hidden="1" thickBot="1" x14ac:dyDescent="0.3">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39" hidden="1" thickBot="1" x14ac:dyDescent="0.3">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39" hidden="1" thickBot="1" x14ac:dyDescent="0.3">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39" hidden="1" thickBot="1" x14ac:dyDescent="0.3">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39" hidden="1" thickBot="1" x14ac:dyDescent="0.3">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39" hidden="1" thickBot="1" x14ac:dyDescent="0.3">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39" hidden="1" thickBot="1" x14ac:dyDescent="0.3">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39" hidden="1" thickBot="1" x14ac:dyDescent="0.3">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25">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8.75" hidden="1" thickBot="1" x14ac:dyDescent="0.3">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25">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8" t="s">
        <v>333</v>
      </c>
      <c r="BJ262" s="2098" t="s">
        <v>253</v>
      </c>
      <c r="BK262" s="2098" t="s">
        <v>279</v>
      </c>
      <c r="BL262" s="941"/>
      <c r="BM262" s="2098" t="s">
        <v>233</v>
      </c>
      <c r="BN262" s="2098" t="s">
        <v>233</v>
      </c>
      <c r="BO262" s="2098"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75" hidden="1" thickBot="1" x14ac:dyDescent="0.3">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9"/>
      <c r="BJ263" s="2099"/>
      <c r="BK263" s="2099"/>
      <c r="BL263" s="942" t="s">
        <v>251</v>
      </c>
      <c r="BM263" s="2099"/>
      <c r="BN263" s="2099"/>
      <c r="BO263" s="2099"/>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25">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75" hidden="1" thickBot="1" x14ac:dyDescent="0.3">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095" t="s">
        <v>106</v>
      </c>
      <c r="BL283" s="2096"/>
      <c r="BM283" s="2096"/>
      <c r="BN283" s="2096"/>
      <c r="BO283" s="2097"/>
      <c r="BP283" s="2095" t="s">
        <v>110</v>
      </c>
      <c r="BQ283" s="2096"/>
      <c r="BR283" s="2096"/>
      <c r="BS283" s="2096"/>
      <c r="BT283" s="2097"/>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100" t="s">
        <v>378</v>
      </c>
      <c r="DC283" s="2100" t="s">
        <v>379</v>
      </c>
      <c r="DD283" s="2100"/>
      <c r="DE283" s="2101" t="s">
        <v>159</v>
      </c>
      <c r="DF283" s="2100" t="s">
        <v>160</v>
      </c>
      <c r="DG283" s="2100" t="s">
        <v>162</v>
      </c>
      <c r="DH283" s="2100" t="s">
        <v>388</v>
      </c>
      <c r="DI283" s="2100" t="s">
        <v>389</v>
      </c>
      <c r="DJ283" s="2100" t="s">
        <v>379</v>
      </c>
      <c r="DK283" s="2100"/>
      <c r="DL283" s="2100" t="s">
        <v>390</v>
      </c>
      <c r="DM283" s="2100"/>
    </row>
    <row r="284" spans="15:119" s="67" customFormat="1" ht="21.75" hidden="1" customHeight="1" x14ac:dyDescent="0.25">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121" t="s">
        <v>555</v>
      </c>
      <c r="AJ284" s="2121"/>
      <c r="AK284" s="2121"/>
      <c r="AL284" s="2121"/>
      <c r="AM284" s="2121"/>
      <c r="AN284" s="682" t="s">
        <v>553</v>
      </c>
      <c r="AO284" s="682"/>
      <c r="AP284" s="682"/>
      <c r="AQ284" s="682"/>
      <c r="AR284" s="682"/>
      <c r="AS284" s="682"/>
      <c r="AT284" s="682"/>
      <c r="AU284" s="682"/>
      <c r="AV284" s="682"/>
      <c r="AW284" s="682"/>
      <c r="AX284" s="682"/>
      <c r="AY284" s="682"/>
      <c r="AZ284" s="682"/>
      <c r="BA284" s="682"/>
      <c r="BB284" s="682"/>
      <c r="BC284" s="682"/>
      <c r="BD284" s="682"/>
      <c r="BI284" s="2098" t="s">
        <v>58</v>
      </c>
      <c r="BJ284" s="941"/>
      <c r="BK284" s="2098" t="s">
        <v>280</v>
      </c>
      <c r="BL284" s="941"/>
      <c r="BM284" s="2098" t="s">
        <v>233</v>
      </c>
      <c r="BN284" s="2098" t="s">
        <v>233</v>
      </c>
      <c r="BO284" s="2098" t="s">
        <v>240</v>
      </c>
      <c r="BP284" s="2098" t="s">
        <v>281</v>
      </c>
      <c r="BQ284" s="941"/>
      <c r="BR284" s="2098" t="s">
        <v>233</v>
      </c>
      <c r="BS284" s="2098" t="s">
        <v>233</v>
      </c>
      <c r="BT284" s="2098"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100"/>
      <c r="DC284" s="943">
        <v>1995</v>
      </c>
      <c r="DD284" s="946">
        <v>2007</v>
      </c>
      <c r="DE284" s="2101"/>
      <c r="DF284" s="2100"/>
      <c r="DG284" s="2100"/>
      <c r="DH284" s="2100"/>
      <c r="DI284" s="2100"/>
      <c r="DJ284" s="946">
        <v>1995</v>
      </c>
      <c r="DK284" s="946">
        <v>2007</v>
      </c>
      <c r="DL284" s="946">
        <v>1995</v>
      </c>
      <c r="DM284" s="946">
        <v>2007</v>
      </c>
    </row>
    <row r="285" spans="15:119" s="67" customFormat="1" ht="34.5" hidden="1" customHeight="1" thickBot="1" x14ac:dyDescent="0.3">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9"/>
      <c r="BJ285" s="942" t="s">
        <v>253</v>
      </c>
      <c r="BK285" s="2099"/>
      <c r="BL285" s="942" t="s">
        <v>251</v>
      </c>
      <c r="BM285" s="2099"/>
      <c r="BN285" s="2099"/>
      <c r="BO285" s="2099"/>
      <c r="BP285" s="2099"/>
      <c r="BQ285" s="942" t="s">
        <v>251</v>
      </c>
      <c r="BR285" s="2099"/>
      <c r="BS285" s="2099"/>
      <c r="BT285" s="2099"/>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39"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39"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39"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3.75"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3.75"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3.75"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3.75"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3.75"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3.75"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3.75"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3.75"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3.75"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1.75"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4.5"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4.5"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51.75"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51.75"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3.75"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3.75"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3.75"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3.75"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3.75"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3.75"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3.75"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3.75"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3.75"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3.75"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25">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25">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8.75" hidden="1" thickBot="1" x14ac:dyDescent="0.3">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25">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8" t="s">
        <v>58</v>
      </c>
      <c r="BJ319" s="941"/>
      <c r="BK319" s="2098" t="s">
        <v>279</v>
      </c>
      <c r="BL319" s="941"/>
      <c r="BM319" s="2098" t="s">
        <v>233</v>
      </c>
      <c r="BN319" s="2098" t="s">
        <v>233</v>
      </c>
      <c r="BO319" s="2098" t="s">
        <v>240</v>
      </c>
      <c r="BP319" s="2098" t="s">
        <v>282</v>
      </c>
      <c r="BQ319" s="941"/>
      <c r="BR319" s="2098" t="s">
        <v>233</v>
      </c>
      <c r="BS319" s="2098" t="s">
        <v>233</v>
      </c>
      <c r="BT319" s="2098"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75" hidden="1" thickBot="1" x14ac:dyDescent="0.3">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9"/>
      <c r="BJ320" s="942" t="s">
        <v>253</v>
      </c>
      <c r="BK320" s="2099"/>
      <c r="BL320" s="942" t="s">
        <v>251</v>
      </c>
      <c r="BM320" s="2099"/>
      <c r="BN320" s="2099"/>
      <c r="BO320" s="2099"/>
      <c r="BP320" s="2099"/>
      <c r="BQ320" s="942" t="s">
        <v>251</v>
      </c>
      <c r="BR320" s="2099"/>
      <c r="BS320" s="2099"/>
      <c r="BT320" s="2099"/>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39" hidden="1" thickBot="1" x14ac:dyDescent="0.3">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39" hidden="1" thickBot="1" x14ac:dyDescent="0.3">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1.75" hidden="1" thickBot="1" x14ac:dyDescent="0.3">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4.5" hidden="1" thickBot="1" x14ac:dyDescent="0.3">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4.5" hidden="1" thickBot="1" x14ac:dyDescent="0.3">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6.25" hidden="1" thickBot="1" x14ac:dyDescent="0.3">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26.25" hidden="1" thickBot="1" x14ac:dyDescent="0.3">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25">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75" thickBot="1" x14ac:dyDescent="0.3">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25">
      <c r="BI330" s="2098" t="s">
        <v>261</v>
      </c>
      <c r="BJ330" s="941"/>
      <c r="BK330" s="2098" t="s">
        <v>282</v>
      </c>
      <c r="BL330" s="941"/>
      <c r="BM330" s="2098" t="s">
        <v>233</v>
      </c>
      <c r="BN330" s="2098" t="s">
        <v>233</v>
      </c>
      <c r="BO330" s="2098"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75" thickBot="1" x14ac:dyDescent="0.3">
      <c r="BI331" s="2099"/>
      <c r="BJ331" s="942" t="s">
        <v>253</v>
      </c>
      <c r="BK331" s="2099"/>
      <c r="BL331" s="942" t="s">
        <v>251</v>
      </c>
      <c r="BM331" s="2099"/>
      <c r="BN331" s="2099"/>
      <c r="BO331" s="2099"/>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1.75" thickBot="1" x14ac:dyDescent="0.3">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39" thickBot="1" x14ac:dyDescent="0.3">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39" thickBot="1" x14ac:dyDescent="0.3">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1.75" thickBot="1" x14ac:dyDescent="0.3">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6.25" thickBot="1" x14ac:dyDescent="0.3">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39" thickBot="1" x14ac:dyDescent="0.3">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6.25" thickBot="1" x14ac:dyDescent="0.3">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5" customHeight="1" thickBot="1" x14ac:dyDescent="0.3">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5" customHeight="1" x14ac:dyDescent="0.25">
      <c r="BI340" s="2102" t="s">
        <v>299</v>
      </c>
      <c r="BJ340" s="944"/>
      <c r="BK340" s="2104" t="s">
        <v>282</v>
      </c>
      <c r="BL340" s="944"/>
      <c r="BM340" s="2104" t="s">
        <v>233</v>
      </c>
      <c r="BN340" s="2104" t="s">
        <v>233</v>
      </c>
      <c r="BO340" s="2106"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25">
      <c r="BI341" s="2103"/>
      <c r="BJ341" s="945" t="s">
        <v>253</v>
      </c>
      <c r="BK341" s="2105"/>
      <c r="BL341" s="945" t="s">
        <v>251</v>
      </c>
      <c r="BM341" s="2105"/>
      <c r="BN341" s="2105"/>
      <c r="BO341" s="2107"/>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1" x14ac:dyDescent="0.25">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5" customHeight="1" x14ac:dyDescent="0.25">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1" x14ac:dyDescent="0.25">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1" x14ac:dyDescent="0.25">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1" x14ac:dyDescent="0.25">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1" x14ac:dyDescent="0.25">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1" x14ac:dyDescent="0.25">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1" x14ac:dyDescent="0.25">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1" x14ac:dyDescent="0.25">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1" x14ac:dyDescent="0.25">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1" x14ac:dyDescent="0.25">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1" x14ac:dyDescent="0.25">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1" x14ac:dyDescent="0.25">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1" x14ac:dyDescent="0.25">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1.75" thickBot="1" x14ac:dyDescent="0.3">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75" thickBot="1" x14ac:dyDescent="0.3">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25">
      <c r="BI358" s="2098" t="s">
        <v>300</v>
      </c>
      <c r="BJ358" s="941"/>
      <c r="BK358" s="2098" t="s">
        <v>302</v>
      </c>
      <c r="BL358" s="941"/>
      <c r="BM358" s="2098" t="s">
        <v>233</v>
      </c>
      <c r="BN358" s="2098" t="s">
        <v>233</v>
      </c>
      <c r="BO358" s="2098"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75" thickBot="1" x14ac:dyDescent="0.3">
      <c r="BI359" s="2099"/>
      <c r="BJ359" s="942" t="s">
        <v>253</v>
      </c>
      <c r="BK359" s="2099"/>
      <c r="BL359" s="942" t="s">
        <v>251</v>
      </c>
      <c r="BM359" s="2099"/>
      <c r="BN359" s="2099"/>
      <c r="BO359" s="2099"/>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6.25" thickBot="1" x14ac:dyDescent="0.3">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39" thickBot="1" x14ac:dyDescent="0.3">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39" thickBot="1" x14ac:dyDescent="0.3">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39" thickBot="1" x14ac:dyDescent="0.3">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39" thickBot="1" x14ac:dyDescent="0.3">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6.25" thickBot="1" x14ac:dyDescent="0.3">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6.25" thickBot="1" x14ac:dyDescent="0.3">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6.25" thickBot="1" x14ac:dyDescent="0.3">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6.25" thickBot="1" x14ac:dyDescent="0.3">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6.25" thickBot="1" x14ac:dyDescent="0.3">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6.25" thickBot="1" x14ac:dyDescent="0.3">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6.25" thickBot="1" x14ac:dyDescent="0.3">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6.25" thickBot="1" x14ac:dyDescent="0.3">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6.25" thickBot="1" x14ac:dyDescent="0.3">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6.25" thickBot="1" x14ac:dyDescent="0.3">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6.25" thickBot="1" x14ac:dyDescent="0.3">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6.25" thickBot="1" x14ac:dyDescent="0.3">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6.25" thickBot="1" x14ac:dyDescent="0.3">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6.25" thickBot="1" x14ac:dyDescent="0.3">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6.25" thickBot="1" x14ac:dyDescent="0.3">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6.25" thickBot="1" x14ac:dyDescent="0.3">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6.25" thickBot="1" x14ac:dyDescent="0.3">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thickBot="1" x14ac:dyDescent="0.3">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thickBot="1" x14ac:dyDescent="0.3">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thickBot="1" x14ac:dyDescent="0.3">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39" thickBot="1" x14ac:dyDescent="0.3">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thickBot="1" x14ac:dyDescent="0.3">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thickBot="1" x14ac:dyDescent="0.3">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thickBot="1" x14ac:dyDescent="0.3">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thickBot="1" x14ac:dyDescent="0.3">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25">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25">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75" thickBot="1" x14ac:dyDescent="0.3">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25">
      <c r="BI393" s="2098" t="s">
        <v>301</v>
      </c>
      <c r="BJ393" s="941"/>
      <c r="BK393" s="2098" t="s">
        <v>302</v>
      </c>
      <c r="BL393" s="941"/>
      <c r="BM393" s="2098" t="s">
        <v>233</v>
      </c>
      <c r="BN393" s="2098" t="s">
        <v>233</v>
      </c>
      <c r="BO393" s="2098"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75" thickBot="1" x14ac:dyDescent="0.3">
      <c r="BI394" s="2099"/>
      <c r="BJ394" s="942" t="s">
        <v>253</v>
      </c>
      <c r="BK394" s="2099"/>
      <c r="BL394" s="942" t="s">
        <v>251</v>
      </c>
      <c r="BM394" s="2099"/>
      <c r="BN394" s="2099"/>
      <c r="BO394" s="2099"/>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25">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25">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2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25">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75" thickBot="1" x14ac:dyDescent="0.3">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75" thickBot="1" x14ac:dyDescent="0.3">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75" thickBot="1" x14ac:dyDescent="0.3">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75" thickBot="1" x14ac:dyDescent="0.3">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75" thickBot="1" x14ac:dyDescent="0.3">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75" thickBot="1" x14ac:dyDescent="0.3">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75" thickBot="1" x14ac:dyDescent="0.3">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75" thickBot="1" x14ac:dyDescent="0.3">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75" thickBot="1" x14ac:dyDescent="0.3">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75" thickBot="1" x14ac:dyDescent="0.3">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75" thickBot="1" x14ac:dyDescent="0.3">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75" thickBot="1" x14ac:dyDescent="0.3">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75" thickBot="1" x14ac:dyDescent="0.3">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75" thickBot="1" x14ac:dyDescent="0.3">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25">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25">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75" thickBot="1" x14ac:dyDescent="0.3">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75" thickBot="1" x14ac:dyDescent="0.3">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75" thickBot="1" x14ac:dyDescent="0.3">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75" thickBot="1" x14ac:dyDescent="0.3">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75" thickBot="1" x14ac:dyDescent="0.3">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75" thickBot="1" x14ac:dyDescent="0.3">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75" thickBot="1" x14ac:dyDescent="0.3">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75" thickBot="1" x14ac:dyDescent="0.3">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75" thickBot="1" x14ac:dyDescent="0.3">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75" thickBot="1" x14ac:dyDescent="0.3">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25">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25">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25">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25">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25">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25">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25">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25">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25">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25">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25">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25">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25">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25">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25">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25">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25">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25">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25">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25">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25">
      <c r="BI458" s="636">
        <v>0</v>
      </c>
      <c r="BJ458" s="637">
        <v>0</v>
      </c>
      <c r="BK458" s="637">
        <v>0</v>
      </c>
      <c r="BL458" s="637">
        <v>0</v>
      </c>
      <c r="BM458" s="102">
        <v>0</v>
      </c>
      <c r="BN458" s="102">
        <v>0</v>
      </c>
      <c r="BO458" s="102">
        <v>0</v>
      </c>
      <c r="BP458" s="637"/>
      <c r="CO458" s="88"/>
      <c r="CP458" s="88"/>
      <c r="CQ458" s="88"/>
    </row>
    <row r="459" spans="22:95" s="65" customFormat="1" x14ac:dyDescent="0.25">
      <c r="BI459" s="636"/>
      <c r="BJ459" s="637"/>
      <c r="BK459" s="637"/>
      <c r="BL459" s="637"/>
      <c r="BM459" s="102"/>
      <c r="BN459" s="102"/>
      <c r="BO459" s="102"/>
      <c r="BP459" s="637"/>
      <c r="CO459" s="88"/>
      <c r="CP459" s="88"/>
      <c r="CQ459" s="88"/>
    </row>
    <row r="460" spans="22:95" s="65" customFormat="1" x14ac:dyDescent="0.25">
      <c r="BI460" s="636"/>
      <c r="BJ460" s="637"/>
      <c r="BK460" s="637"/>
      <c r="BL460" s="637"/>
      <c r="BM460" s="102"/>
      <c r="BN460" s="102"/>
      <c r="BO460" s="102"/>
      <c r="BP460" s="637"/>
      <c r="CO460" s="88"/>
      <c r="CP460" s="88"/>
      <c r="CQ460" s="88"/>
    </row>
    <row r="461" spans="22:95" s="65" customFormat="1" ht="15" customHeight="1" x14ac:dyDescent="0.25">
      <c r="BI461" s="636" t="s">
        <v>232</v>
      </c>
      <c r="BJ461" s="637"/>
      <c r="BK461" s="637" t="s">
        <v>267</v>
      </c>
      <c r="BL461" s="637"/>
      <c r="BM461" s="102" t="s">
        <v>233</v>
      </c>
      <c r="BN461" s="102" t="s">
        <v>233</v>
      </c>
      <c r="BO461" s="102" t="s">
        <v>240</v>
      </c>
      <c r="BP461" s="637"/>
      <c r="CO461" s="88"/>
      <c r="CP461" s="88"/>
      <c r="CQ461" s="88"/>
    </row>
    <row r="462" spans="22:95" s="65" customFormat="1" x14ac:dyDescent="0.25">
      <c r="BI462" s="636"/>
      <c r="BJ462" s="637" t="s">
        <v>253</v>
      </c>
      <c r="BK462" s="637"/>
      <c r="BL462" s="637" t="s">
        <v>251</v>
      </c>
      <c r="BM462" s="102"/>
      <c r="BN462" s="102"/>
      <c r="BO462" s="102"/>
      <c r="BP462" s="637"/>
      <c r="CO462" s="88"/>
      <c r="CP462" s="88"/>
      <c r="CQ462" s="88"/>
    </row>
    <row r="463" spans="22:95" s="65" customFormat="1" x14ac:dyDescent="0.25">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25">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25">
      <c r="BI465" s="636"/>
      <c r="BJ465" s="637"/>
      <c r="BK465" s="637"/>
      <c r="BL465" s="637"/>
      <c r="BM465" s="102"/>
      <c r="BN465" s="102"/>
      <c r="BO465" s="102"/>
      <c r="BP465" s="637"/>
      <c r="CO465" s="88"/>
      <c r="CP465" s="88"/>
      <c r="CQ465" s="88"/>
    </row>
    <row r="466" spans="60:139" s="66" customFormat="1" x14ac:dyDescent="0.25">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Lq0HiFh2NxNLkdZOD59ck9DQEgdoED3JbOBk8EYIKuR2reEuzEvu4M4pHPVI4mofE2v/e12waLj2XxeWjflYjw==" saltValue="Po3YqzcLlCYzaU4SEXsA8g==" spinCount="100000" sheet="1" formatColumns="0" formatRows="0" insert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BP319:BP320"/>
    <mergeCell ref="BR319:BR320"/>
    <mergeCell ref="BS319:BS320"/>
    <mergeCell ref="BT319:BT320"/>
    <mergeCell ref="DG283:DG284"/>
    <mergeCell ref="DH283:DH284"/>
    <mergeCell ref="DI283:DI284"/>
    <mergeCell ref="DJ283:DK283"/>
    <mergeCell ref="DL283:DM283"/>
    <mergeCell ref="DF283:DF284"/>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5"/>
  <sheetViews>
    <sheetView topLeftCell="A4" zoomScale="70" zoomScaleNormal="70" workbookViewId="0">
      <selection activeCell="B13" sqref="B13:BG13"/>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4.5703125" style="66" hidden="1" customWidth="1"/>
    <col min="60" max="60" width="14.5703125" style="67" hidden="1" customWidth="1"/>
    <col min="61" max="61" width="14.5703125" style="70" hidden="1" customWidth="1"/>
    <col min="62" max="64" width="14.5703125" style="111" hidden="1" customWidth="1"/>
    <col min="65" max="67" width="14.5703125" style="105" hidden="1" customWidth="1"/>
    <col min="68" max="73" width="14.5703125" style="111" hidden="1" customWidth="1"/>
    <col min="74" max="78" width="11.5703125" style="111" hidden="1" customWidth="1"/>
    <col min="79" max="79" width="14.85546875" style="111" hidden="1" customWidth="1"/>
    <col min="80" max="80" width="11.5703125" style="112" hidden="1" customWidth="1"/>
    <col min="81" max="82" width="11.5703125" style="111" hidden="1" customWidth="1"/>
    <col min="83"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99" width="11.5703125" style="69" hidden="1" customWidth="1"/>
    <col min="100" max="102" width="11.5703125" style="67"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52" width="11.42578125" style="65"/>
    <col min="153" max="16384" width="11.42578125" style="66"/>
  </cols>
  <sheetData>
    <row r="1" spans="1:152" s="65" customFormat="1" ht="9.6"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25">
      <c r="A2" s="13"/>
      <c r="B2" s="2133" t="s">
        <v>1282</v>
      </c>
      <c r="C2" s="2133"/>
      <c r="D2" s="2133"/>
      <c r="E2" s="2133"/>
      <c r="F2" s="2133"/>
      <c r="G2" s="2133"/>
      <c r="H2" s="2133"/>
      <c r="I2" s="2133"/>
      <c r="J2" s="2133"/>
      <c r="K2" s="2133"/>
      <c r="L2" s="2133"/>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c r="AT2" s="2133"/>
      <c r="AU2" s="2133"/>
      <c r="AV2" s="2133"/>
      <c r="AW2" s="2133"/>
      <c r="AX2" s="2133"/>
      <c r="AY2" s="2133"/>
      <c r="AZ2" s="2133"/>
      <c r="BA2" s="2133"/>
      <c r="BB2" s="2133"/>
      <c r="BC2" s="2133"/>
      <c r="BD2" s="2133"/>
      <c r="BE2" s="2133"/>
      <c r="BF2" s="2133"/>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33"/>
      <c r="C3" s="2133"/>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3"/>
      <c r="BC3" s="2133"/>
      <c r="BD3" s="2133"/>
      <c r="BE3" s="2133"/>
      <c r="BF3" s="2133"/>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25">
      <c r="A5" s="13"/>
      <c r="B5" s="2134" t="s">
        <v>645</v>
      </c>
      <c r="C5" s="2134"/>
      <c r="D5" s="2134"/>
      <c r="E5" s="2134"/>
      <c r="F5" s="2134"/>
      <c r="G5" s="2134"/>
      <c r="H5" s="2134"/>
      <c r="I5" s="2134"/>
      <c r="J5" s="2134"/>
      <c r="K5" s="2134"/>
      <c r="L5" s="2134"/>
      <c r="M5" s="2134"/>
      <c r="N5" s="2134"/>
      <c r="O5" s="2134"/>
      <c r="P5" s="2134"/>
      <c r="Q5" s="2134"/>
      <c r="R5" s="2134"/>
      <c r="S5" s="2134"/>
      <c r="T5" s="2134"/>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c r="AT5" s="2134"/>
      <c r="AU5" s="2134"/>
      <c r="AV5" s="2134"/>
      <c r="AW5" s="2134"/>
      <c r="AX5" s="2134"/>
      <c r="AY5" s="2134"/>
      <c r="AZ5" s="2134"/>
      <c r="BA5" s="2134"/>
      <c r="BB5" s="2134"/>
      <c r="BC5" s="2134"/>
      <c r="BD5" s="2134"/>
      <c r="BE5" s="2134"/>
      <c r="BF5" s="2134"/>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25">
      <c r="A6" s="13"/>
      <c r="B6" s="259" t="s">
        <v>17</v>
      </c>
      <c r="C6" s="1534">
        <f>INSTITUCIONAL!C6</f>
        <v>0</v>
      </c>
      <c r="D6" s="259" t="s">
        <v>16</v>
      </c>
      <c r="E6" s="2136">
        <f>INSTITUCIONAL!E6</f>
        <v>0</v>
      </c>
      <c r="F6" s="2137"/>
      <c r="G6" s="2137"/>
      <c r="H6" s="2137"/>
      <c r="I6" s="2137"/>
      <c r="J6" s="2137"/>
      <c r="K6" s="2137"/>
      <c r="L6" s="2137"/>
      <c r="M6" s="2137"/>
      <c r="N6" s="2137"/>
      <c r="O6" s="2137"/>
      <c r="P6" s="2137"/>
      <c r="Q6" s="2137"/>
      <c r="R6" s="2137"/>
      <c r="S6" s="2137"/>
      <c r="T6" s="2137"/>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c r="AT6" s="2137"/>
      <c r="AU6" s="2137"/>
      <c r="AV6" s="2137"/>
      <c r="AW6" s="2137"/>
      <c r="AX6" s="2137"/>
      <c r="AY6" s="2137"/>
      <c r="AZ6" s="2137"/>
      <c r="BA6" s="2137"/>
      <c r="BB6" s="2137"/>
      <c r="BC6" s="2137"/>
      <c r="BD6" s="2137"/>
      <c r="BE6" s="2137"/>
      <c r="BF6" s="2138"/>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25">
      <c r="A7" s="13"/>
      <c r="B7" s="259" t="s">
        <v>646</v>
      </c>
      <c r="C7" s="1534">
        <f>INSTITUCIONAL!C7</f>
        <v>0</v>
      </c>
      <c r="D7" s="259" t="s">
        <v>17</v>
      </c>
      <c r="E7" s="2136">
        <f>INSTITUCIONAL!E7</f>
        <v>0</v>
      </c>
      <c r="F7" s="2137"/>
      <c r="G7" s="2137"/>
      <c r="H7" s="2137"/>
      <c r="I7" s="2137"/>
      <c r="J7" s="2137"/>
      <c r="K7" s="2137"/>
      <c r="L7" s="2137"/>
      <c r="M7" s="2137"/>
      <c r="N7" s="2137"/>
      <c r="O7" s="2137"/>
      <c r="P7" s="2137"/>
      <c r="Q7" s="2137"/>
      <c r="R7" s="2137"/>
      <c r="S7" s="2137"/>
      <c r="T7" s="213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c r="AT7" s="2137"/>
      <c r="AU7" s="2137"/>
      <c r="AV7" s="2137"/>
      <c r="AW7" s="2137"/>
      <c r="AX7" s="2137"/>
      <c r="AY7" s="2137"/>
      <c r="AZ7" s="2137"/>
      <c r="BA7" s="2137"/>
      <c r="BB7" s="2137"/>
      <c r="BC7" s="2137"/>
      <c r="BD7" s="2137"/>
      <c r="BE7" s="2137"/>
      <c r="BF7" s="2138"/>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59" t="s">
        <v>18</v>
      </c>
      <c r="C8" s="1534">
        <f>INSTITUCIONAL!C8</f>
        <v>0</v>
      </c>
      <c r="D8" s="259" t="s">
        <v>19</v>
      </c>
      <c r="E8" s="2136">
        <f>INSTITUCIONAL!E8</f>
        <v>0</v>
      </c>
      <c r="F8" s="2137"/>
      <c r="G8" s="2137"/>
      <c r="H8" s="2137"/>
      <c r="I8" s="2137"/>
      <c r="J8" s="2137"/>
      <c r="K8" s="2137"/>
      <c r="L8" s="2137"/>
      <c r="M8" s="2137"/>
      <c r="N8" s="2137"/>
      <c r="O8" s="2137"/>
      <c r="P8" s="2137"/>
      <c r="Q8" s="2137"/>
      <c r="R8" s="2137"/>
      <c r="S8" s="2137"/>
      <c r="T8" s="2137"/>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c r="AT8" s="2137"/>
      <c r="AU8" s="2137"/>
      <c r="AV8" s="2137"/>
      <c r="AW8" s="2137"/>
      <c r="AX8" s="2137"/>
      <c r="AY8" s="2137"/>
      <c r="AZ8" s="2137"/>
      <c r="BA8" s="2137"/>
      <c r="BB8" s="2137"/>
      <c r="BC8" s="2137"/>
      <c r="BD8" s="2137"/>
      <c r="BE8" s="2137"/>
      <c r="BF8" s="2138"/>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59" t="s">
        <v>20</v>
      </c>
      <c r="C9" s="1534">
        <f>INSTITUCIONAL!C9</f>
        <v>0</v>
      </c>
      <c r="D9" s="259" t="s">
        <v>21</v>
      </c>
      <c r="E9" s="2136">
        <f>INSTITUCIONAL!E9</f>
        <v>0</v>
      </c>
      <c r="F9" s="2137"/>
      <c r="G9" s="2137"/>
      <c r="H9" s="2137"/>
      <c r="I9" s="2137"/>
      <c r="J9" s="2137"/>
      <c r="K9" s="2137"/>
      <c r="L9" s="2137"/>
      <c r="M9" s="2137"/>
      <c r="N9" s="2137"/>
      <c r="O9" s="2137"/>
      <c r="P9" s="2137"/>
      <c r="Q9" s="2137"/>
      <c r="R9" s="2137"/>
      <c r="S9" s="2137"/>
      <c r="T9" s="2137"/>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c r="AT9" s="2137"/>
      <c r="AU9" s="2137"/>
      <c r="AV9" s="2137"/>
      <c r="AW9" s="2137"/>
      <c r="AX9" s="2137"/>
      <c r="AY9" s="2137"/>
      <c r="AZ9" s="2137"/>
      <c r="BA9" s="2137"/>
      <c r="BB9" s="2137"/>
      <c r="BC9" s="2137"/>
      <c r="BD9" s="2137"/>
      <c r="BE9" s="2137"/>
      <c r="BF9" s="2138"/>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59" t="s">
        <v>121</v>
      </c>
      <c r="C10" s="1534">
        <f>INSTITUCIONAL!C10</f>
        <v>0</v>
      </c>
      <c r="D10" s="259" t="s">
        <v>22</v>
      </c>
      <c r="E10" s="2136">
        <f>INSTITUCIONAL!E10</f>
        <v>0</v>
      </c>
      <c r="F10" s="2137"/>
      <c r="G10" s="2137"/>
      <c r="H10" s="2137"/>
      <c r="I10" s="2137"/>
      <c r="J10" s="2137"/>
      <c r="K10" s="2137"/>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c r="AT10" s="2137"/>
      <c r="AU10" s="2137"/>
      <c r="AV10" s="2137"/>
      <c r="AW10" s="2137"/>
      <c r="AX10" s="2137"/>
      <c r="AY10" s="2137"/>
      <c r="AZ10" s="2137"/>
      <c r="BA10" s="2137"/>
      <c r="BB10" s="2137"/>
      <c r="BC10" s="2137"/>
      <c r="BD10" s="2137"/>
      <c r="BE10" s="2137"/>
      <c r="BF10" s="2138"/>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729" t="s">
        <v>1721</v>
      </c>
      <c r="C12" s="2135" t="s">
        <v>1729</v>
      </c>
      <c r="D12" s="2135"/>
      <c r="E12" s="2135"/>
      <c r="F12" s="2135"/>
      <c r="G12" s="2135"/>
      <c r="H12" s="2135"/>
      <c r="I12" s="2135"/>
      <c r="J12" s="2135"/>
      <c r="K12" s="2135"/>
      <c r="L12" s="2135"/>
      <c r="M12" s="2135"/>
      <c r="N12" s="2135"/>
      <c r="O12" s="2135"/>
      <c r="P12" s="2135"/>
      <c r="Q12" s="2135"/>
      <c r="R12" s="2135"/>
      <c r="S12" s="2135"/>
      <c r="T12" s="2135"/>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c r="AT12" s="2135"/>
      <c r="AU12" s="2135"/>
      <c r="AV12" s="2135"/>
      <c r="AW12" s="2135"/>
      <c r="AX12" s="2135"/>
      <c r="AY12" s="2135"/>
      <c r="AZ12" s="2135"/>
      <c r="BA12" s="2135"/>
      <c r="BB12" s="2135"/>
      <c r="BC12" s="2135"/>
      <c r="BD12" s="2135"/>
      <c r="BE12" s="2135"/>
      <c r="BF12" s="2135"/>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25">
      <c r="A13" s="13"/>
      <c r="B13" s="2127" t="s">
        <v>24</v>
      </c>
      <c r="C13" s="2128"/>
      <c r="D13" s="2128"/>
      <c r="E13" s="2128"/>
      <c r="F13" s="2128"/>
      <c r="G13" s="2128"/>
      <c r="H13" s="2128"/>
      <c r="I13" s="2128"/>
      <c r="J13" s="2128"/>
      <c r="K13" s="2128"/>
      <c r="L13" s="2128"/>
      <c r="M13" s="2128"/>
      <c r="N13" s="2128"/>
      <c r="O13" s="2128"/>
      <c r="P13" s="2128"/>
      <c r="Q13" s="2128"/>
      <c r="R13" s="2128"/>
      <c r="S13" s="2128"/>
      <c r="T13" s="2128"/>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c r="AT13" s="2128"/>
      <c r="AU13" s="2128"/>
      <c r="AV13" s="2128"/>
      <c r="AW13" s="2128"/>
      <c r="AX13" s="2128"/>
      <c r="AY13" s="2128"/>
      <c r="AZ13" s="2128"/>
      <c r="BA13" s="2128"/>
      <c r="BB13" s="2128"/>
      <c r="BC13" s="2128"/>
      <c r="BD13" s="2128"/>
      <c r="BE13" s="2128"/>
      <c r="BF13" s="2128"/>
      <c r="BG13" s="2129"/>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25">
      <c r="A14" s="13"/>
      <c r="B14" s="2130" t="s">
        <v>1725</v>
      </c>
      <c r="C14" s="2132" t="s">
        <v>287</v>
      </c>
      <c r="D14" s="2132" t="s">
        <v>25</v>
      </c>
      <c r="E14" s="2132"/>
      <c r="F14" s="2132"/>
      <c r="G14" s="2132"/>
      <c r="H14" s="2132"/>
      <c r="I14" s="2132"/>
      <c r="J14" s="2132"/>
      <c r="K14" s="2132"/>
      <c r="L14" s="2132"/>
      <c r="M14" s="2132"/>
      <c r="N14" s="2132"/>
      <c r="O14" s="2132"/>
      <c r="P14" s="2132"/>
      <c r="Q14" s="2132"/>
      <c r="R14" s="2132"/>
      <c r="S14" s="2132" t="s">
        <v>193</v>
      </c>
      <c r="T14" s="2132"/>
      <c r="U14" s="2132"/>
      <c r="V14" s="2132"/>
      <c r="W14" s="2132"/>
      <c r="X14" s="2126" t="s">
        <v>201</v>
      </c>
      <c r="Y14" s="2126"/>
      <c r="Z14" s="2126"/>
      <c r="AA14" s="2126"/>
      <c r="AB14" s="2126"/>
      <c r="AC14" s="2126"/>
      <c r="AD14" s="2126"/>
      <c r="AE14" s="2126" t="s">
        <v>200</v>
      </c>
      <c r="AF14" s="2126"/>
      <c r="AG14" s="2126"/>
      <c r="AH14" s="2126"/>
      <c r="AI14" s="2126"/>
      <c r="AJ14" s="2126"/>
      <c r="AK14" s="2126"/>
      <c r="AL14" s="2126" t="s">
        <v>199</v>
      </c>
      <c r="AM14" s="2126"/>
      <c r="AN14" s="2126"/>
      <c r="AO14" s="2126"/>
      <c r="AP14" s="2126"/>
      <c r="AQ14" s="2126"/>
      <c r="AR14" s="2126"/>
      <c r="AS14" s="2126" t="s">
        <v>362</v>
      </c>
      <c r="AT14" s="2126"/>
      <c r="AU14" s="2126"/>
      <c r="AV14" s="2126"/>
      <c r="AW14" s="2126"/>
      <c r="AX14" s="2126"/>
      <c r="AY14" s="2126" t="s">
        <v>198</v>
      </c>
      <c r="AZ14" s="2126"/>
      <c r="BA14" s="2126"/>
      <c r="BB14" s="2126"/>
      <c r="BC14" s="2126"/>
      <c r="BD14" s="2126"/>
      <c r="BE14" s="2126"/>
      <c r="BF14" s="2132" t="s">
        <v>604</v>
      </c>
      <c r="BG14" s="2124"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25">
      <c r="A15" s="13"/>
      <c r="B15" s="2131"/>
      <c r="C15" s="2132"/>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5" t="s">
        <v>194</v>
      </c>
      <c r="Y15" s="2125"/>
      <c r="Z15" s="949" t="s">
        <v>202</v>
      </c>
      <c r="AA15" s="287" t="s">
        <v>603</v>
      </c>
      <c r="AB15" s="287" t="s">
        <v>615</v>
      </c>
      <c r="AC15" s="286" t="s">
        <v>203</v>
      </c>
      <c r="AD15" s="287" t="s">
        <v>294</v>
      </c>
      <c r="AE15" s="2125" t="s">
        <v>195</v>
      </c>
      <c r="AF15" s="2125"/>
      <c r="AG15" s="286" t="s">
        <v>204</v>
      </c>
      <c r="AH15" s="288" t="s">
        <v>616</v>
      </c>
      <c r="AI15" s="288" t="s">
        <v>617</v>
      </c>
      <c r="AJ15" s="286" t="s">
        <v>205</v>
      </c>
      <c r="AK15" s="287" t="s">
        <v>294</v>
      </c>
      <c r="AL15" s="2125" t="s">
        <v>196</v>
      </c>
      <c r="AM15" s="2125"/>
      <c r="AN15" s="286" t="s">
        <v>206</v>
      </c>
      <c r="AO15" s="949" t="s">
        <v>618</v>
      </c>
      <c r="AP15" s="949" t="s">
        <v>619</v>
      </c>
      <c r="AQ15" s="286" t="s">
        <v>207</v>
      </c>
      <c r="AR15" s="287" t="s">
        <v>294</v>
      </c>
      <c r="AS15" s="2125" t="s">
        <v>620</v>
      </c>
      <c r="AT15" s="2125"/>
      <c r="AU15" s="286" t="s">
        <v>364</v>
      </c>
      <c r="AV15" s="287" t="s">
        <v>621</v>
      </c>
      <c r="AW15" s="286" t="s">
        <v>363</v>
      </c>
      <c r="AX15" s="287" t="s">
        <v>294</v>
      </c>
      <c r="AY15" s="2125" t="s">
        <v>197</v>
      </c>
      <c r="AZ15" s="2125"/>
      <c r="BA15" s="286" t="s">
        <v>208</v>
      </c>
      <c r="BB15" s="287" t="s">
        <v>622</v>
      </c>
      <c r="BC15" s="287" t="s">
        <v>623</v>
      </c>
      <c r="BD15" s="286" t="s">
        <v>209</v>
      </c>
      <c r="BE15" s="287" t="s">
        <v>294</v>
      </c>
      <c r="BF15" s="2132"/>
      <c r="BG15" s="2124"/>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25">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25">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25">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25">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25">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25">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25">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25">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25">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25">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39"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40"/>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25">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5.0999999999999996" customHeight="1" x14ac:dyDescent="0.25">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25">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25">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68" t="s">
        <v>1722</v>
      </c>
      <c r="C37" s="2122" t="s">
        <v>1730</v>
      </c>
      <c r="D37" s="2122"/>
      <c r="E37" s="2122"/>
      <c r="F37" s="2122"/>
      <c r="G37" s="2122"/>
      <c r="H37" s="2122"/>
      <c r="I37" s="2122"/>
      <c r="J37" s="2122"/>
      <c r="K37" s="2122"/>
      <c r="L37" s="2122"/>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c r="AS37" s="2122"/>
      <c r="AT37" s="2122"/>
      <c r="AU37" s="2122"/>
      <c r="AV37" s="2122"/>
      <c r="AW37" s="2122"/>
      <c r="AX37" s="2122"/>
      <c r="AY37" s="2122"/>
      <c r="AZ37" s="2122"/>
      <c r="BA37" s="2122"/>
      <c r="BB37" s="2122"/>
      <c r="BC37" s="2122"/>
      <c r="BD37" s="2122"/>
      <c r="BE37" s="2122"/>
      <c r="BF37" s="2122"/>
      <c r="BG37" s="2123"/>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25">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4.1" customHeight="1" x14ac:dyDescent="0.25">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729" t="s">
        <v>1732</v>
      </c>
      <c r="C41" s="2135" t="s">
        <v>1733</v>
      </c>
      <c r="D41" s="2135"/>
      <c r="E41" s="2135"/>
      <c r="F41" s="2135"/>
      <c r="G41" s="2135"/>
      <c r="H41" s="2135"/>
      <c r="I41" s="2135"/>
      <c r="J41" s="2135"/>
      <c r="K41" s="2135"/>
      <c r="L41" s="2135"/>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5"/>
      <c r="AN41" s="2135"/>
      <c r="AO41" s="2135"/>
      <c r="AP41" s="2135"/>
      <c r="AQ41" s="2135"/>
      <c r="AR41" s="2135"/>
      <c r="AS41" s="2135"/>
      <c r="AT41" s="2135"/>
      <c r="AU41" s="2135"/>
      <c r="AV41" s="2135"/>
      <c r="AW41" s="2135"/>
      <c r="AX41" s="2135"/>
      <c r="AY41" s="2135"/>
      <c r="AZ41" s="2135"/>
      <c r="BA41" s="2135"/>
      <c r="BB41" s="2135"/>
      <c r="BC41" s="2135"/>
      <c r="BD41" s="2135"/>
      <c r="BE41" s="2135"/>
      <c r="BF41" s="2135"/>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25">
      <c r="A42" s="13"/>
      <c r="B42" s="2127" t="s">
        <v>24</v>
      </c>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c r="AS42" s="2128"/>
      <c r="AT42" s="2128"/>
      <c r="AU42" s="2128"/>
      <c r="AV42" s="2128"/>
      <c r="AW42" s="2128"/>
      <c r="AX42" s="2128"/>
      <c r="AY42" s="2128"/>
      <c r="AZ42" s="2128"/>
      <c r="BA42" s="2128"/>
      <c r="BB42" s="2128"/>
      <c r="BC42" s="2128"/>
      <c r="BD42" s="2128"/>
      <c r="BE42" s="2128"/>
      <c r="BF42" s="2128"/>
      <c r="BG42" s="2129"/>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25">
      <c r="A43" s="13"/>
      <c r="B43" s="2130" t="s">
        <v>283</v>
      </c>
      <c r="C43" s="2132" t="s">
        <v>287</v>
      </c>
      <c r="D43" s="2132" t="s">
        <v>25</v>
      </c>
      <c r="E43" s="2132"/>
      <c r="F43" s="2132"/>
      <c r="G43" s="2132"/>
      <c r="H43" s="2132"/>
      <c r="I43" s="2132"/>
      <c r="J43" s="2132"/>
      <c r="K43" s="2132"/>
      <c r="L43" s="2132"/>
      <c r="M43" s="2132"/>
      <c r="N43" s="2132"/>
      <c r="O43" s="2132"/>
      <c r="P43" s="2132"/>
      <c r="Q43" s="2132"/>
      <c r="R43" s="2132"/>
      <c r="S43" s="2132" t="s">
        <v>193</v>
      </c>
      <c r="T43" s="2132"/>
      <c r="U43" s="2132"/>
      <c r="V43" s="2132"/>
      <c r="W43" s="2132"/>
      <c r="X43" s="2126" t="s">
        <v>201</v>
      </c>
      <c r="Y43" s="2126"/>
      <c r="Z43" s="2126"/>
      <c r="AA43" s="2126"/>
      <c r="AB43" s="2126"/>
      <c r="AC43" s="2126"/>
      <c r="AD43" s="2126"/>
      <c r="AE43" s="2126" t="s">
        <v>200</v>
      </c>
      <c r="AF43" s="2126"/>
      <c r="AG43" s="2126"/>
      <c r="AH43" s="2126"/>
      <c r="AI43" s="2126"/>
      <c r="AJ43" s="2126"/>
      <c r="AK43" s="2126"/>
      <c r="AL43" s="2126" t="s">
        <v>199</v>
      </c>
      <c r="AM43" s="2126"/>
      <c r="AN43" s="2126"/>
      <c r="AO43" s="2126"/>
      <c r="AP43" s="2126"/>
      <c r="AQ43" s="2126"/>
      <c r="AR43" s="2126"/>
      <c r="AS43" s="2126" t="s">
        <v>362</v>
      </c>
      <c r="AT43" s="2126"/>
      <c r="AU43" s="2126"/>
      <c r="AV43" s="2126"/>
      <c r="AW43" s="2126"/>
      <c r="AX43" s="2126"/>
      <c r="AY43" s="2126" t="s">
        <v>198</v>
      </c>
      <c r="AZ43" s="2126"/>
      <c r="BA43" s="2126"/>
      <c r="BB43" s="2126"/>
      <c r="BC43" s="2126"/>
      <c r="BD43" s="2126"/>
      <c r="BE43" s="2126"/>
      <c r="BF43" s="2132" t="s">
        <v>604</v>
      </c>
      <c r="BG43" s="2124"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25">
      <c r="A44" s="13"/>
      <c r="B44" s="2131"/>
      <c r="C44" s="2132"/>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5" t="s">
        <v>194</v>
      </c>
      <c r="Y44" s="2125"/>
      <c r="Z44" s="949" t="s">
        <v>202</v>
      </c>
      <c r="AA44" s="287" t="s">
        <v>603</v>
      </c>
      <c r="AB44" s="287" t="s">
        <v>615</v>
      </c>
      <c r="AC44" s="286" t="s">
        <v>203</v>
      </c>
      <c r="AD44" s="287" t="s">
        <v>294</v>
      </c>
      <c r="AE44" s="2125" t="s">
        <v>195</v>
      </c>
      <c r="AF44" s="2125"/>
      <c r="AG44" s="286" t="s">
        <v>204</v>
      </c>
      <c r="AH44" s="288" t="s">
        <v>616</v>
      </c>
      <c r="AI44" s="288" t="s">
        <v>617</v>
      </c>
      <c r="AJ44" s="286" t="s">
        <v>205</v>
      </c>
      <c r="AK44" s="287" t="s">
        <v>294</v>
      </c>
      <c r="AL44" s="2125" t="s">
        <v>196</v>
      </c>
      <c r="AM44" s="2125"/>
      <c r="AN44" s="286" t="s">
        <v>206</v>
      </c>
      <c r="AO44" s="949" t="s">
        <v>618</v>
      </c>
      <c r="AP44" s="949" t="s">
        <v>619</v>
      </c>
      <c r="AQ44" s="286" t="s">
        <v>207</v>
      </c>
      <c r="AR44" s="287" t="s">
        <v>294</v>
      </c>
      <c r="AS44" s="2125" t="s">
        <v>620</v>
      </c>
      <c r="AT44" s="2125"/>
      <c r="AU44" s="286" t="s">
        <v>364</v>
      </c>
      <c r="AV44" s="287" t="s">
        <v>621</v>
      </c>
      <c r="AW44" s="286" t="s">
        <v>363</v>
      </c>
      <c r="AX44" s="287" t="s">
        <v>294</v>
      </c>
      <c r="AY44" s="2125" t="s">
        <v>197</v>
      </c>
      <c r="AZ44" s="2125"/>
      <c r="BA44" s="286" t="s">
        <v>208</v>
      </c>
      <c r="BB44" s="287" t="s">
        <v>622</v>
      </c>
      <c r="BC44" s="287" t="s">
        <v>623</v>
      </c>
      <c r="BD44" s="286" t="s">
        <v>209</v>
      </c>
      <c r="BE44" s="287" t="s">
        <v>294</v>
      </c>
      <c r="BF44" s="2132"/>
      <c r="BG44" s="2124"/>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25">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39"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40"/>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35" customHeight="1" x14ac:dyDescent="0.25">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3.1" customHeight="1" x14ac:dyDescent="0.25">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3" x14ac:dyDescent="0.25">
      <c r="A67" s="13"/>
      <c r="B67" s="766" t="s">
        <v>305</v>
      </c>
      <c r="C67" s="2142" t="s">
        <v>1731</v>
      </c>
      <c r="D67" s="2143"/>
      <c r="E67" s="2143"/>
      <c r="F67" s="2143"/>
      <c r="G67" s="2143"/>
      <c r="H67" s="2143"/>
      <c r="I67" s="2143"/>
      <c r="J67" s="2143"/>
      <c r="K67" s="2143"/>
      <c r="L67" s="2143"/>
      <c r="M67" s="2143"/>
      <c r="N67" s="2143"/>
      <c r="O67" s="2143"/>
      <c r="P67" s="2143"/>
      <c r="Q67" s="2143"/>
      <c r="R67" s="2143"/>
      <c r="S67" s="2143"/>
      <c r="T67" s="2143"/>
      <c r="U67" s="2143"/>
      <c r="V67" s="2143"/>
      <c r="W67" s="2143"/>
      <c r="X67" s="2143"/>
      <c r="Y67" s="2143"/>
      <c r="Z67" s="2143"/>
      <c r="AA67" s="2143"/>
      <c r="AB67" s="2143"/>
      <c r="AC67" s="2143"/>
      <c r="AD67" s="2143"/>
      <c r="AE67" s="2144"/>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25">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25">
      <c r="A69" s="75"/>
      <c r="B69" s="2145" t="s">
        <v>283</v>
      </c>
      <c r="C69" s="2145" t="s">
        <v>287</v>
      </c>
      <c r="D69" s="2141" t="s">
        <v>25</v>
      </c>
      <c r="E69" s="2141"/>
      <c r="F69" s="2141"/>
      <c r="G69" s="2141"/>
      <c r="H69" s="2141"/>
      <c r="I69" s="2141"/>
      <c r="J69" s="2141"/>
      <c r="K69" s="2141"/>
      <c r="L69" s="2141"/>
      <c r="M69" s="2141"/>
      <c r="N69" s="2141"/>
      <c r="O69" s="2141"/>
      <c r="P69" s="2141"/>
      <c r="Q69" s="2141"/>
      <c r="R69" s="2141"/>
      <c r="S69" s="2141" t="s">
        <v>193</v>
      </c>
      <c r="T69" s="2141"/>
      <c r="U69" s="2141"/>
      <c r="V69" s="2141"/>
      <c r="W69" s="2141"/>
      <c r="X69" s="2141" t="s">
        <v>201</v>
      </c>
      <c r="Y69" s="2141"/>
      <c r="Z69" s="2141"/>
      <c r="AA69" s="2141"/>
      <c r="AB69" s="2141"/>
      <c r="AC69" s="2141"/>
      <c r="AD69" s="2141"/>
      <c r="AE69" s="2145" t="s">
        <v>636</v>
      </c>
      <c r="AF69" s="2112"/>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25">
      <c r="A70" s="75"/>
      <c r="B70" s="2145"/>
      <c r="C70" s="2145"/>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45"/>
      <c r="AF70" s="2112"/>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25">
      <c r="A71" s="13"/>
      <c r="B71" s="2147"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25">
      <c r="A72" s="13"/>
      <c r="B72" s="2147"/>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25">
      <c r="A73" s="13"/>
      <c r="B73" s="2147"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25">
      <c r="A74" s="13"/>
      <c r="B74" s="2147"/>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25">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5.0999999999999996" customHeight="1" x14ac:dyDescent="0.25">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5" x14ac:dyDescent="0.25">
      <c r="A77" s="13"/>
      <c r="B77" s="2146" t="s">
        <v>303</v>
      </c>
      <c r="C77" s="2146"/>
      <c r="D77" s="2146"/>
      <c r="E77" s="2146"/>
      <c r="F77" s="2146"/>
      <c r="G77" s="2146"/>
      <c r="H77" s="2146"/>
      <c r="I77" s="2146"/>
      <c r="J77" s="2146"/>
      <c r="K77" s="2146"/>
      <c r="L77" s="2146"/>
      <c r="M77" s="2146"/>
      <c r="N77" s="2146"/>
      <c r="O77" s="2146"/>
      <c r="P77" s="2146"/>
      <c r="Q77" s="2146"/>
      <c r="R77" s="2146"/>
      <c r="S77" s="2146"/>
      <c r="T77" s="2146"/>
      <c r="U77" s="2146"/>
      <c r="V77" s="2146"/>
      <c r="W77" s="2146"/>
      <c r="X77" s="2146"/>
      <c r="Y77" s="2146"/>
      <c r="Z77" s="2146"/>
      <c r="AA77" s="2146"/>
      <c r="AB77" s="735"/>
      <c r="AC77" s="736">
        <f>IF(AB77&gt;0,(SQRT(AD75+#REF!+#REF!))/AB77,0)</f>
        <v>0</v>
      </c>
      <c r="AD77" s="735">
        <f>(AB77*AC77)^2</f>
        <v>0</v>
      </c>
      <c r="AE77" s="1886">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25">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25">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25">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25">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25">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25">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25">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25">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25">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25">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25">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25">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095" t="s">
        <v>173</v>
      </c>
      <c r="CC91" s="2096"/>
      <c r="CD91" s="2096"/>
      <c r="CE91" s="2096"/>
      <c r="CF91" s="2096"/>
      <c r="CG91" s="2096"/>
      <c r="CH91" s="2096"/>
      <c r="CI91" s="2096"/>
      <c r="CJ91" s="2096"/>
      <c r="CK91" s="2096"/>
      <c r="CL91" s="2096"/>
      <c r="CM91" s="2097"/>
      <c r="CN91" s="706"/>
      <c r="CO91" s="88"/>
      <c r="CP91" s="88"/>
      <c r="CQ91" s="88"/>
      <c r="CR91" s="67" t="s">
        <v>295</v>
      </c>
    </row>
    <row r="92" spans="22:137" s="67" customFormat="1" ht="58.5" hidden="1" customHeight="1" thickBot="1" x14ac:dyDescent="0.3">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35">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35">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35">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35">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35">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35">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35">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35">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35">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35">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25">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095" t="s">
        <v>173</v>
      </c>
      <c r="CC120" s="2096"/>
      <c r="CD120" s="2096"/>
      <c r="CE120" s="2096"/>
      <c r="CF120" s="2096"/>
      <c r="CG120" s="2096"/>
      <c r="CH120" s="2096"/>
      <c r="CI120" s="2096"/>
      <c r="CJ120" s="2096"/>
      <c r="CK120" s="2096"/>
      <c r="CL120" s="2096"/>
      <c r="CM120" s="2097"/>
      <c r="CN120" s="706"/>
      <c r="CO120" s="88">
        <v>0.6</v>
      </c>
      <c r="CP120" s="88">
        <f t="shared" si="124"/>
        <v>0.8</v>
      </c>
      <c r="CQ120" s="88">
        <v>1</v>
      </c>
    </row>
    <row r="121" spans="22:97" s="67" customFormat="1" ht="58.5" hidden="1" customHeight="1" thickBot="1" x14ac:dyDescent="0.3">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35">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35">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35">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35">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35">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35">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35">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35">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35">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25">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095" t="s">
        <v>173</v>
      </c>
      <c r="CC137" s="2096"/>
      <c r="CD137" s="2096"/>
      <c r="CE137" s="2096"/>
      <c r="CF137" s="2096"/>
      <c r="CG137" s="2096"/>
      <c r="CH137" s="2096"/>
      <c r="CI137" s="2096"/>
      <c r="CJ137" s="2096"/>
      <c r="CK137" s="2096"/>
      <c r="CL137" s="2096"/>
      <c r="CM137" s="2097"/>
      <c r="CN137" s="706"/>
      <c r="CO137" s="88">
        <v>0.6</v>
      </c>
      <c r="CP137" s="88">
        <f t="shared" si="129"/>
        <v>0.8</v>
      </c>
      <c r="CQ137" s="88">
        <v>1</v>
      </c>
    </row>
    <row r="138" spans="22:97" s="67" customFormat="1" ht="59.25" hidden="1" customHeight="1" thickBot="1" x14ac:dyDescent="0.3">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35">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35">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35">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35">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35">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35">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35">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35">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35">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35">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35">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35">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35">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35">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35">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35">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35">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35">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25">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25">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25">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25">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25">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25">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25">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25">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25">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25">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25">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25">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25">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25">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25">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25">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25">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25">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25">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25">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25">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25">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25">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25">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25">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25">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25">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25">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25">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25">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25">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25">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25">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25">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25">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25">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25">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0" t="s">
        <v>155</v>
      </c>
      <c r="DB296" s="2100" t="s">
        <v>378</v>
      </c>
      <c r="DC296" s="2100" t="s">
        <v>379</v>
      </c>
      <c r="DD296" s="2100"/>
      <c r="DE296" s="2101" t="s">
        <v>159</v>
      </c>
      <c r="DF296" s="2100" t="s">
        <v>160</v>
      </c>
      <c r="DG296" s="2100" t="s">
        <v>162</v>
      </c>
      <c r="DH296" s="2100" t="s">
        <v>388</v>
      </c>
      <c r="DI296" s="2100" t="s">
        <v>389</v>
      </c>
      <c r="DJ296" s="2100" t="s">
        <v>379</v>
      </c>
      <c r="DK296" s="2100"/>
      <c r="DL296" s="2100" t="s">
        <v>390</v>
      </c>
      <c r="DM296" s="2100"/>
    </row>
    <row r="297" spans="15:119" s="67" customFormat="1" ht="21.75" hidden="1" customHeight="1" x14ac:dyDescent="0.25">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121" t="s">
        <v>555</v>
      </c>
      <c r="AJ297" s="2121"/>
      <c r="AK297" s="2121"/>
      <c r="AL297" s="2121"/>
      <c r="AM297" s="2121"/>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0"/>
      <c r="DB297" s="2100"/>
      <c r="DC297" s="1879">
        <v>1995</v>
      </c>
      <c r="DD297" s="1880">
        <v>2007</v>
      </c>
      <c r="DE297" s="2101"/>
      <c r="DF297" s="2100"/>
      <c r="DG297" s="2100"/>
      <c r="DH297" s="2100"/>
      <c r="DI297" s="2100"/>
      <c r="DJ297" s="1880">
        <v>1995</v>
      </c>
      <c r="DK297" s="1880">
        <v>2007</v>
      </c>
      <c r="DL297" s="1880">
        <v>1995</v>
      </c>
      <c r="DM297" s="1880">
        <v>2007</v>
      </c>
    </row>
    <row r="298" spans="15:119" s="67" customFormat="1" ht="34.5" hidden="1" customHeight="1" x14ac:dyDescent="0.25">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0">
        <v>0</v>
      </c>
      <c r="DB298" s="1879">
        <v>0</v>
      </c>
      <c r="DC298" s="1879">
        <v>0</v>
      </c>
      <c r="DD298" s="1880">
        <v>0</v>
      </c>
      <c r="DE298" s="1880">
        <v>0</v>
      </c>
      <c r="DF298" s="1879">
        <v>0</v>
      </c>
      <c r="DG298" s="1879">
        <v>0</v>
      </c>
      <c r="DH298" s="1879">
        <v>0</v>
      </c>
      <c r="DI298" s="1879">
        <v>0</v>
      </c>
      <c r="DJ298" s="1880">
        <v>0</v>
      </c>
      <c r="DK298" s="1880">
        <v>0</v>
      </c>
      <c r="DL298" s="1880">
        <v>0</v>
      </c>
      <c r="DM298" s="1880">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25">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25">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25">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25">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25">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25">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25">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25">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25">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25">
      <c r="AY353" s="632"/>
      <c r="AZ353" s="632"/>
      <c r="BA353" s="632"/>
      <c r="BB353" s="632"/>
      <c r="BC353" s="632"/>
      <c r="BD353" s="632"/>
      <c r="BE353" s="632"/>
      <c r="BF353" s="632"/>
      <c r="BG353" s="632"/>
      <c r="BH353" s="632"/>
      <c r="BI353" s="2102" t="s">
        <v>299</v>
      </c>
      <c r="BJ353" s="944"/>
      <c r="BK353" s="2104" t="s">
        <v>282</v>
      </c>
      <c r="BL353" s="944"/>
      <c r="BM353" s="2104" t="s">
        <v>233</v>
      </c>
      <c r="BN353" s="2104" t="s">
        <v>233</v>
      </c>
      <c r="BO353" s="2106"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25">
      <c r="AY354" s="632"/>
      <c r="AZ354" s="632"/>
      <c r="BA354" s="632"/>
      <c r="BB354" s="632"/>
      <c r="BC354" s="632"/>
      <c r="BD354" s="632"/>
      <c r="BE354" s="632"/>
      <c r="BF354" s="632"/>
      <c r="BG354" s="632"/>
      <c r="BH354" s="632"/>
      <c r="BI354" s="2103"/>
      <c r="BJ354" s="945" t="s">
        <v>253</v>
      </c>
      <c r="BK354" s="2105"/>
      <c r="BL354" s="945" t="s">
        <v>251</v>
      </c>
      <c r="BM354" s="2105"/>
      <c r="BN354" s="2105"/>
      <c r="BO354" s="2107"/>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25">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25">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25">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25">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25">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25">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25">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25">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25">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25">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25">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25">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25">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25">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25">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25">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25">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25">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25">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25">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25">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25">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25">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25">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25">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25">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25">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25">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25">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25">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25">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25">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25">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25">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25">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25">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25">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25">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25">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25">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25">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25">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25">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25">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25">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25">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25">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25">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25">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25">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25">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25">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25">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25">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25">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25">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25">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25">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25">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25">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25">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25">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25">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25">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25">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25">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25">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25">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25">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25">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25">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25">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25">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25">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25">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25">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25">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25">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25">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25">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25">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25">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25">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25">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25">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25">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25">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25">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25">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25">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25">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25">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25">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25">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25">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25">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25">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25">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2:BF3"/>
    <mergeCell ref="B5:BF5"/>
    <mergeCell ref="C12:BF12"/>
    <mergeCell ref="E6:BF6"/>
    <mergeCell ref="E7:BF7"/>
    <mergeCell ref="E8:BF8"/>
    <mergeCell ref="E9:BF9"/>
    <mergeCell ref="E10:BF10"/>
    <mergeCell ref="DJ296:DK296"/>
    <mergeCell ref="DL296:DM296"/>
    <mergeCell ref="AI297:AM297"/>
    <mergeCell ref="DB296:DB297"/>
    <mergeCell ref="DC296:DD296"/>
    <mergeCell ref="DE296:DE297"/>
    <mergeCell ref="DF296:DF297"/>
    <mergeCell ref="CB137:CM137"/>
    <mergeCell ref="CB91:CM91"/>
    <mergeCell ref="DG296:DG297"/>
    <mergeCell ref="DH296:DH297"/>
    <mergeCell ref="DI296:DI297"/>
    <mergeCell ref="CB120:CM120"/>
    <mergeCell ref="BF14:BF15"/>
    <mergeCell ref="D14:R14"/>
    <mergeCell ref="S14:W14"/>
    <mergeCell ref="X14:AD14"/>
    <mergeCell ref="AE14:AK14"/>
    <mergeCell ref="AL14:AR14"/>
    <mergeCell ref="AS14:AX14"/>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s>
  <dataValidations count="7">
    <dataValidation type="list" allowBlank="1" showInputMessage="1" showErrorMessage="1" sqref="C73:C74" xr:uid="{00000000-0002-0000-0600-000000000000}">
      <formula1>$BI$482:$BI$483</formula1>
    </dataValidation>
    <dataValidation type="list" allowBlank="1" showInputMessage="1" showErrorMessage="1" sqref="C71:C72" xr:uid="{00000000-0002-0000-0600-000001000000}">
      <formula1>$BI$476:$BI$477</formula1>
    </dataValidation>
    <dataValidation type="list" allowBlank="1" showInputMessage="1" showErrorMessage="1" sqref="C25:C28 C54:C57" xr:uid="{00000000-0002-0000-0600-000002000000}">
      <formula1>$BI$160:$BI$181</formula1>
    </dataValidation>
    <dataValidation type="list" allowBlank="1" showInputMessage="1" showErrorMessage="1" sqref="C16:C19 C45:C48" xr:uid="{00000000-0002-0000-0600-000003000000}">
      <formula1>$BI$122:$BI$134</formula1>
    </dataValidation>
    <dataValidation type="list" allowBlank="1" showInputMessage="1" showErrorMessage="1" sqref="C29:C30 C58:C59" xr:uid="{00000000-0002-0000-0600-000004000000}">
      <formula1>$BI$192:$BI$193</formula1>
    </dataValidation>
    <dataValidation type="list" allowBlank="1" showInputMessage="1" showErrorMessage="1" sqref="C38" xr:uid="{00000000-0002-0000-0600-000005000000}">
      <formula1>$BI$355:$BI$369</formula1>
    </dataValidation>
    <dataValidation type="list" allowBlank="1" showInputMessage="1" showErrorMessage="1" sqref="C49:C52 C20:C23" xr:uid="{00000000-0002-0000-0600-000006000000}">
      <formula1>$BI$139:$BI$154</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2" r:id="rId1" xr:uid="{00000000-0004-0000-0600-000007000000}"/>
    <hyperlink ref="BO178" r:id="rId2" xr:uid="{00000000-0004-0000-0600-000008000000}"/>
    <hyperlink ref="Q70" location="'INSTRUCCIONES INCERTIDUMBRE'!C21" display="TOTAL" xr:uid="{00000000-0004-0000-0600-000009000000}"/>
    <hyperlink ref="R70" location="'INSTRUCCIONES INCERTIDUMBRE'!C22" display="No. DATOS" xr:uid="{00000000-0004-0000-0600-00000A000000}"/>
    <hyperlink ref="S70" location="'INSTRUCCIONES INCERTIDUMBRE'!C23" display="PROMEDIO" xr:uid="{00000000-0004-0000-0600-00000B000000}"/>
    <hyperlink ref="T70" location="'INSTRUCCIONES INCERTIDUMBRE'!C24" display="DESVIACION ESTÁNDAR" xr:uid="{00000000-0004-0000-0600-00000C000000}"/>
    <hyperlink ref="U70" location="'INSTRUCCIONES INCERTIDUMBRE'!C25" display="FACTOR T" xr:uid="{00000000-0004-0000-0600-00000D000000}"/>
    <hyperlink ref="W70"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topLeftCell="A16" zoomScale="70" zoomScaleNormal="70" workbookViewId="0">
      <selection activeCell="E29" sqref="E29"/>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6.140625" style="66" customWidth="1"/>
    <col min="59" max="59" width="14.5703125" style="66" hidden="1" customWidth="1"/>
    <col min="60" max="60" width="14.5703125" style="67" customWidth="1"/>
    <col min="61" max="61" width="14.5703125" style="636" hidden="1" customWidth="1"/>
    <col min="62" max="64" width="14.5703125" style="637" hidden="1" customWidth="1"/>
    <col min="65" max="67" width="14.5703125" style="102" hidden="1" customWidth="1"/>
    <col min="68" max="79" width="14.5703125" style="637" hidden="1" customWidth="1"/>
    <col min="80" max="80" width="14.5703125" style="638" hidden="1" customWidth="1"/>
    <col min="81" max="81" width="14.5703125" style="637" hidden="1" customWidth="1"/>
    <col min="82" max="82" width="11.5703125" style="637" hidden="1" customWidth="1"/>
    <col min="83" max="84" width="11.5703125" style="638" hidden="1" customWidth="1"/>
    <col min="85" max="85" width="14.85546875" style="638" hidden="1" customWidth="1"/>
    <col min="86" max="86" width="11.5703125" style="638" hidden="1" customWidth="1"/>
    <col min="87" max="88" width="11.5703125" style="637" hidden="1" customWidth="1"/>
    <col min="89" max="90" width="11.5703125" style="638" hidden="1" customWidth="1"/>
    <col min="91" max="91" width="14.85546875" style="638" hidden="1" customWidth="1"/>
    <col min="92" max="92" width="11.5703125" style="706" hidden="1" customWidth="1"/>
    <col min="93" max="95" width="11.5703125" style="88" hidden="1" customWidth="1"/>
    <col min="96" max="102" width="11.570312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8"/>
    <col min="138" max="254" width="11.42578125" style="65"/>
    <col min="255" max="16384" width="11.42578125" style="66"/>
  </cols>
  <sheetData>
    <row r="1" spans="1:254" s="65" customFormat="1" ht="8.1"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25">
      <c r="A2" s="13"/>
      <c r="B2" s="2170" t="s">
        <v>1284</v>
      </c>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0"/>
      <c r="BC2" s="2170"/>
      <c r="BD2" s="2170"/>
      <c r="BE2" s="2170"/>
      <c r="BF2" s="2170"/>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70"/>
      <c r="C3" s="2170"/>
      <c r="D3" s="2170"/>
      <c r="E3" s="2170"/>
      <c r="F3" s="2170"/>
      <c r="G3" s="2170"/>
      <c r="H3" s="2170"/>
      <c r="I3" s="2170"/>
      <c r="J3" s="2170"/>
      <c r="K3" s="2170"/>
      <c r="L3" s="2170"/>
      <c r="M3" s="2170"/>
      <c r="N3" s="2170"/>
      <c r="O3" s="2170"/>
      <c r="P3" s="2170"/>
      <c r="Q3" s="2170"/>
      <c r="R3" s="2170"/>
      <c r="S3" s="2170"/>
      <c r="T3" s="2170"/>
      <c r="U3" s="2170"/>
      <c r="V3" s="2170"/>
      <c r="W3" s="2170"/>
      <c r="X3" s="2170"/>
      <c r="Y3" s="2170"/>
      <c r="Z3" s="2170"/>
      <c r="AA3" s="2170"/>
      <c r="AB3" s="2170"/>
      <c r="AC3" s="2170"/>
      <c r="AD3" s="2170"/>
      <c r="AE3" s="2170"/>
      <c r="AF3" s="2170"/>
      <c r="AG3" s="2170"/>
      <c r="AH3" s="2170"/>
      <c r="AI3" s="2170"/>
      <c r="AJ3" s="2170"/>
      <c r="AK3" s="2170"/>
      <c r="AL3" s="2170"/>
      <c r="AM3" s="2170"/>
      <c r="AN3" s="2170"/>
      <c r="AO3" s="2170"/>
      <c r="AP3" s="2170"/>
      <c r="AQ3" s="2170"/>
      <c r="AR3" s="2170"/>
      <c r="AS3" s="2170"/>
      <c r="AT3" s="2170"/>
      <c r="AU3" s="2170"/>
      <c r="AV3" s="2170"/>
      <c r="AW3" s="2170"/>
      <c r="AX3" s="2170"/>
      <c r="AY3" s="2170"/>
      <c r="AZ3" s="2170"/>
      <c r="BA3" s="2170"/>
      <c r="BB3" s="2170"/>
      <c r="BC3" s="2170"/>
      <c r="BD3" s="2170"/>
      <c r="BE3" s="2170"/>
      <c r="BF3" s="2170"/>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25">
      <c r="A5" s="13"/>
      <c r="B5" s="2171" t="s">
        <v>645</v>
      </c>
      <c r="C5" s="2171"/>
      <c r="D5" s="2171"/>
      <c r="E5" s="2171"/>
      <c r="F5" s="2171"/>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25">
      <c r="A6" s="13"/>
      <c r="B6" s="327" t="s">
        <v>17</v>
      </c>
      <c r="C6" s="1554">
        <f>TRANSPORTE!C6</f>
        <v>0</v>
      </c>
      <c r="D6" s="327" t="s">
        <v>16</v>
      </c>
      <c r="E6" s="2088">
        <f>TRANSPORTE!E6</f>
        <v>0</v>
      </c>
      <c r="F6" s="2088"/>
      <c r="G6" s="2088"/>
      <c r="H6" s="2088"/>
      <c r="I6" s="2088"/>
      <c r="J6" s="2088"/>
      <c r="K6" s="2088"/>
      <c r="L6" s="2088"/>
      <c r="M6" s="2088"/>
      <c r="N6" s="2088"/>
      <c r="O6" s="2088"/>
      <c r="P6" s="2088"/>
      <c r="Q6" s="2088"/>
      <c r="R6" s="2088"/>
      <c r="S6" s="2088"/>
      <c r="T6" s="2088"/>
      <c r="U6" s="2088"/>
      <c r="V6" s="2088"/>
      <c r="W6" s="2088"/>
      <c r="X6" s="2088"/>
      <c r="Y6" s="2088"/>
      <c r="Z6" s="2088"/>
      <c r="AA6" s="2088"/>
      <c r="AB6" s="2088"/>
      <c r="AC6" s="2088"/>
      <c r="AD6" s="2088"/>
      <c r="AE6" s="2088"/>
      <c r="AF6" s="2088"/>
      <c r="AG6" s="2088"/>
      <c r="AH6" s="2088"/>
      <c r="AI6" s="2088"/>
      <c r="AJ6" s="2088"/>
      <c r="AK6" s="2088"/>
      <c r="AL6" s="2088"/>
      <c r="AM6" s="2088"/>
      <c r="AN6" s="2088"/>
      <c r="AO6" s="2088"/>
      <c r="AP6" s="2088"/>
      <c r="AQ6" s="2088"/>
      <c r="AR6" s="2088"/>
      <c r="AS6" s="2088"/>
      <c r="AT6" s="2088"/>
      <c r="AU6" s="2088"/>
      <c r="AV6" s="2088"/>
      <c r="AW6" s="2088"/>
      <c r="AX6" s="2088"/>
      <c r="AY6" s="2088"/>
      <c r="AZ6" s="2088"/>
      <c r="BA6" s="2088"/>
      <c r="BB6" s="2088"/>
      <c r="BC6" s="2088"/>
      <c r="BD6" s="2088"/>
      <c r="BE6" s="2088"/>
      <c r="BF6" s="2088"/>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25">
      <c r="A7" s="13"/>
      <c r="B7" s="327" t="s">
        <v>646</v>
      </c>
      <c r="C7" s="1554">
        <f>TRANSPORTE!C7</f>
        <v>0</v>
      </c>
      <c r="D7" s="327" t="s">
        <v>17</v>
      </c>
      <c r="E7" s="2088">
        <f>TRANSPORTE!E7</f>
        <v>0</v>
      </c>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c r="AP7" s="2088"/>
      <c r="AQ7" s="2088"/>
      <c r="AR7" s="2088"/>
      <c r="AS7" s="2088"/>
      <c r="AT7" s="2088"/>
      <c r="AU7" s="2088"/>
      <c r="AV7" s="2088"/>
      <c r="AW7" s="2088"/>
      <c r="AX7" s="2088"/>
      <c r="AY7" s="2088"/>
      <c r="AZ7" s="2088"/>
      <c r="BA7" s="2088"/>
      <c r="BB7" s="2088"/>
      <c r="BC7" s="2088"/>
      <c r="BD7" s="2088"/>
      <c r="BE7" s="2088"/>
      <c r="BF7" s="2088"/>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27" t="s">
        <v>18</v>
      </c>
      <c r="C8" s="1554">
        <f>TRANSPORTE!C8</f>
        <v>0</v>
      </c>
      <c r="D8" s="327" t="s">
        <v>19</v>
      </c>
      <c r="E8" s="2088">
        <f>TRANSPORTE!E8</f>
        <v>0</v>
      </c>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2088"/>
      <c r="AV8" s="2088"/>
      <c r="AW8" s="2088"/>
      <c r="AX8" s="2088"/>
      <c r="AY8" s="2088"/>
      <c r="AZ8" s="2088"/>
      <c r="BA8" s="2088"/>
      <c r="BB8" s="2088"/>
      <c r="BC8" s="2088"/>
      <c r="BD8" s="2088"/>
      <c r="BE8" s="2088"/>
      <c r="BF8" s="2088"/>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27" t="s">
        <v>20</v>
      </c>
      <c r="C9" s="1554">
        <f>TRANSPORTE!C9</f>
        <v>0</v>
      </c>
      <c r="D9" s="327" t="s">
        <v>21</v>
      </c>
      <c r="E9" s="2088">
        <f>TRANSPORTE!E9</f>
        <v>0</v>
      </c>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2088"/>
      <c r="AN9" s="2088"/>
      <c r="AO9" s="2088"/>
      <c r="AP9" s="2088"/>
      <c r="AQ9" s="2088"/>
      <c r="AR9" s="2088"/>
      <c r="AS9" s="2088"/>
      <c r="AT9" s="2088"/>
      <c r="AU9" s="2088"/>
      <c r="AV9" s="2088"/>
      <c r="AW9" s="2088"/>
      <c r="AX9" s="2088"/>
      <c r="AY9" s="2088"/>
      <c r="AZ9" s="2088"/>
      <c r="BA9" s="2088"/>
      <c r="BB9" s="2088"/>
      <c r="BC9" s="2088"/>
      <c r="BD9" s="2088"/>
      <c r="BE9" s="2088"/>
      <c r="BF9" s="2088"/>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27" t="s">
        <v>121</v>
      </c>
      <c r="C10" s="1554">
        <f>TRANSPORTE!C10</f>
        <v>0</v>
      </c>
      <c r="D10" s="327" t="s">
        <v>22</v>
      </c>
      <c r="E10" s="2088">
        <f>TRANSPORTE!E10</f>
        <v>0</v>
      </c>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8"/>
      <c r="AM10" s="2088"/>
      <c r="AN10" s="2088"/>
      <c r="AO10" s="2088"/>
      <c r="AP10" s="2088"/>
      <c r="AQ10" s="2088"/>
      <c r="AR10" s="2088"/>
      <c r="AS10" s="2088"/>
      <c r="AT10" s="2088"/>
      <c r="AU10" s="2088"/>
      <c r="AV10" s="2088"/>
      <c r="AW10" s="2088"/>
      <c r="AX10" s="2088"/>
      <c r="AY10" s="2088"/>
      <c r="AZ10" s="2088"/>
      <c r="BA10" s="2088"/>
      <c r="BB10" s="2088"/>
      <c r="BC10" s="2088"/>
      <c r="BD10" s="2088"/>
      <c r="BE10" s="2088"/>
      <c r="BF10" s="2088"/>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35" customHeight="1" x14ac:dyDescent="0.25">
      <c r="A12" s="13"/>
      <c r="B12" s="823" t="s">
        <v>23</v>
      </c>
      <c r="C12" s="2172" t="s">
        <v>1743</v>
      </c>
      <c r="D12" s="2173"/>
      <c r="E12" s="2173"/>
      <c r="F12" s="2173"/>
      <c r="G12" s="2173"/>
      <c r="H12" s="2173"/>
      <c r="I12" s="2173"/>
      <c r="J12" s="2173"/>
      <c r="K12" s="2173"/>
      <c r="L12" s="2173"/>
      <c r="M12" s="2173"/>
      <c r="N12" s="2173"/>
      <c r="O12" s="2173"/>
      <c r="P12" s="2173"/>
      <c r="Q12" s="2173"/>
      <c r="R12" s="2173"/>
      <c r="S12" s="2173"/>
      <c r="T12" s="2173"/>
      <c r="U12" s="2173"/>
      <c r="V12" s="2173"/>
      <c r="W12" s="2173"/>
      <c r="X12" s="2173"/>
      <c r="Y12" s="2173"/>
      <c r="Z12" s="2173"/>
      <c r="AA12" s="2173"/>
      <c r="AB12" s="2173"/>
      <c r="AC12" s="2173"/>
      <c r="AD12" s="2173"/>
      <c r="AE12" s="2173"/>
      <c r="AF12" s="2173"/>
      <c r="AG12" s="2173"/>
      <c r="AH12" s="2173"/>
      <c r="AI12" s="2173"/>
      <c r="AJ12" s="2173"/>
      <c r="AK12" s="2173"/>
      <c r="AL12" s="2173"/>
      <c r="AM12" s="2173"/>
      <c r="AN12" s="2173"/>
      <c r="AO12" s="2173"/>
      <c r="AP12" s="2173"/>
      <c r="AQ12" s="2173"/>
      <c r="AR12" s="2173"/>
      <c r="AS12" s="2173"/>
      <c r="AT12" s="2173"/>
      <c r="AU12" s="2173"/>
      <c r="AV12" s="2173"/>
      <c r="AW12" s="2173"/>
      <c r="AX12" s="2173"/>
      <c r="AY12" s="2173"/>
      <c r="AZ12" s="2173"/>
      <c r="BA12" s="2173"/>
      <c r="BB12" s="2173"/>
      <c r="BC12" s="2173"/>
      <c r="BD12" s="2173"/>
      <c r="BE12" s="2173"/>
      <c r="BF12" s="2173"/>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5.0999999999999996" customHeight="1" x14ac:dyDescent="0.25">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25">
      <c r="A14" s="13"/>
      <c r="B14" s="2151" t="s">
        <v>48</v>
      </c>
      <c r="C14" s="2152"/>
      <c r="D14" s="2152"/>
      <c r="E14" s="2152"/>
      <c r="F14" s="2152"/>
      <c r="G14" s="2152"/>
      <c r="H14" s="2152"/>
      <c r="I14" s="2152"/>
      <c r="J14" s="2152"/>
      <c r="K14" s="2152"/>
      <c r="L14" s="2152"/>
      <c r="M14" s="2152"/>
      <c r="N14" s="2152"/>
      <c r="O14" s="2152"/>
      <c r="P14" s="2152"/>
      <c r="Q14" s="2152"/>
      <c r="R14" s="2152"/>
      <c r="S14" s="2152"/>
      <c r="T14" s="2152"/>
      <c r="U14" s="2152"/>
      <c r="V14" s="2152"/>
      <c r="W14" s="2152"/>
      <c r="X14" s="2152"/>
      <c r="Y14" s="2152"/>
      <c r="Z14" s="2152"/>
      <c r="AA14" s="2152"/>
      <c r="AB14" s="2152"/>
      <c r="AC14" s="2152"/>
      <c r="AD14" s="2152"/>
      <c r="AE14" s="2152"/>
      <c r="AF14" s="2152"/>
      <c r="AG14" s="2152"/>
      <c r="AH14" s="2152"/>
      <c r="AI14" s="2152"/>
      <c r="AJ14" s="2152"/>
      <c r="AK14" s="2152"/>
      <c r="AL14" s="2152"/>
      <c r="AM14" s="2152"/>
      <c r="AN14" s="2152"/>
      <c r="AO14" s="2152"/>
      <c r="AP14" s="2152"/>
      <c r="AQ14" s="2152"/>
      <c r="AR14" s="2152"/>
      <c r="AS14" s="2152"/>
      <c r="AT14" s="2152"/>
      <c r="AU14" s="2152"/>
      <c r="AV14" s="2152"/>
      <c r="AW14" s="2152"/>
      <c r="AX14" s="2152"/>
      <c r="AY14" s="2152"/>
      <c r="AZ14" s="2152"/>
      <c r="BA14" s="2152"/>
      <c r="BB14" s="2152"/>
      <c r="BC14" s="2152"/>
      <c r="BD14" s="2152"/>
      <c r="BE14" s="2152"/>
      <c r="BF14" s="2152"/>
      <c r="BG14" s="2153"/>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25">
      <c r="A15" s="13"/>
      <c r="B15" s="2175" t="s">
        <v>283</v>
      </c>
      <c r="C15" s="2156" t="s">
        <v>287</v>
      </c>
      <c r="D15" s="2156" t="s">
        <v>25</v>
      </c>
      <c r="E15" s="2156"/>
      <c r="F15" s="2156"/>
      <c r="G15" s="2156"/>
      <c r="H15" s="2156"/>
      <c r="I15" s="2156"/>
      <c r="J15" s="2156"/>
      <c r="K15" s="2156"/>
      <c r="L15" s="2156"/>
      <c r="M15" s="2156"/>
      <c r="N15" s="2156"/>
      <c r="O15" s="2156"/>
      <c r="P15" s="2156"/>
      <c r="Q15" s="2156"/>
      <c r="R15" s="2156"/>
      <c r="S15" s="2156" t="s">
        <v>193</v>
      </c>
      <c r="T15" s="2156"/>
      <c r="U15" s="2156"/>
      <c r="V15" s="2156"/>
      <c r="W15" s="2156"/>
      <c r="X15" s="2157" t="s">
        <v>201</v>
      </c>
      <c r="Y15" s="2157"/>
      <c r="Z15" s="2157"/>
      <c r="AA15" s="2157"/>
      <c r="AB15" s="2157"/>
      <c r="AC15" s="2157"/>
      <c r="AD15" s="2157"/>
      <c r="AE15" s="2157" t="s">
        <v>200</v>
      </c>
      <c r="AF15" s="2157"/>
      <c r="AG15" s="2157"/>
      <c r="AH15" s="2157"/>
      <c r="AI15" s="2157"/>
      <c r="AJ15" s="2157"/>
      <c r="AK15" s="2157"/>
      <c r="AL15" s="2157" t="s">
        <v>199</v>
      </c>
      <c r="AM15" s="2157"/>
      <c r="AN15" s="2157"/>
      <c r="AO15" s="2157"/>
      <c r="AP15" s="2157"/>
      <c r="AQ15" s="2157"/>
      <c r="AR15" s="2157"/>
      <c r="AS15" s="2157" t="s">
        <v>362</v>
      </c>
      <c r="AT15" s="2157"/>
      <c r="AU15" s="2157"/>
      <c r="AV15" s="2157"/>
      <c r="AW15" s="2157"/>
      <c r="AX15" s="2157"/>
      <c r="AY15" s="2157" t="s">
        <v>198</v>
      </c>
      <c r="AZ15" s="2157"/>
      <c r="BA15" s="2157"/>
      <c r="BB15" s="2157"/>
      <c r="BC15" s="2157"/>
      <c r="BD15" s="2157"/>
      <c r="BE15" s="2157"/>
      <c r="BF15" s="2156" t="s">
        <v>604</v>
      </c>
      <c r="BG15" s="2158"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0" x14ac:dyDescent="0.25">
      <c r="A16" s="13"/>
      <c r="B16" s="2176"/>
      <c r="C16" s="2156"/>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48" t="s">
        <v>194</v>
      </c>
      <c r="Y16" s="2148"/>
      <c r="Z16" s="956" t="s">
        <v>202</v>
      </c>
      <c r="AA16" s="353" t="s">
        <v>603</v>
      </c>
      <c r="AB16" s="353" t="s">
        <v>615</v>
      </c>
      <c r="AC16" s="352" t="s">
        <v>203</v>
      </c>
      <c r="AD16" s="353" t="s">
        <v>294</v>
      </c>
      <c r="AE16" s="2148" t="s">
        <v>195</v>
      </c>
      <c r="AF16" s="2148"/>
      <c r="AG16" s="352" t="s">
        <v>204</v>
      </c>
      <c r="AH16" s="354" t="s">
        <v>616</v>
      </c>
      <c r="AI16" s="354" t="s">
        <v>617</v>
      </c>
      <c r="AJ16" s="352" t="s">
        <v>205</v>
      </c>
      <c r="AK16" s="353" t="s">
        <v>294</v>
      </c>
      <c r="AL16" s="2148" t="s">
        <v>196</v>
      </c>
      <c r="AM16" s="2148"/>
      <c r="AN16" s="956" t="s">
        <v>206</v>
      </c>
      <c r="AO16" s="956" t="s">
        <v>618</v>
      </c>
      <c r="AP16" s="956" t="s">
        <v>619</v>
      </c>
      <c r="AQ16" s="352" t="s">
        <v>207</v>
      </c>
      <c r="AR16" s="353" t="s">
        <v>294</v>
      </c>
      <c r="AS16" s="2148" t="s">
        <v>620</v>
      </c>
      <c r="AT16" s="2148"/>
      <c r="AU16" s="352" t="s">
        <v>364</v>
      </c>
      <c r="AV16" s="353" t="s">
        <v>621</v>
      </c>
      <c r="AW16" s="352" t="s">
        <v>363</v>
      </c>
      <c r="AX16" s="353" t="s">
        <v>294</v>
      </c>
      <c r="AY16" s="2148" t="s">
        <v>197</v>
      </c>
      <c r="AZ16" s="2148"/>
      <c r="BA16" s="352" t="s">
        <v>208</v>
      </c>
      <c r="BB16" s="353" t="s">
        <v>622</v>
      </c>
      <c r="BC16" s="353" t="s">
        <v>623</v>
      </c>
      <c r="BD16" s="352" t="s">
        <v>209</v>
      </c>
      <c r="BE16" s="353" t="s">
        <v>294</v>
      </c>
      <c r="BF16" s="2156"/>
      <c r="BG16" s="2158"/>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25">
      <c r="A17" s="13"/>
      <c r="B17" s="336" t="s">
        <v>396</v>
      </c>
      <c r="C17" s="209" t="s">
        <v>2</v>
      </c>
      <c r="D17" s="355" t="str">
        <f t="shared" ref="D17:D27" si="0">VLOOKUP($C17,$BI$95:$CM$477,2,FALSE)</f>
        <v xml:space="preserve">t </v>
      </c>
      <c r="E17" s="579">
        <v>1.8487844105701014E-5</v>
      </c>
      <c r="F17" s="1535"/>
      <c r="G17" s="1535"/>
      <c r="H17" s="1535"/>
      <c r="I17" s="1535"/>
      <c r="J17" s="1535"/>
      <c r="K17" s="1535"/>
      <c r="L17" s="1535"/>
      <c r="M17" s="1535"/>
      <c r="N17" s="1535"/>
      <c r="O17" s="1535"/>
      <c r="P17" s="1535"/>
      <c r="Q17" s="132">
        <f t="shared" ref="Q17:Q27" si="1">SUM(E17:P17)</f>
        <v>1.8487844105701014E-5</v>
      </c>
      <c r="R17" s="133">
        <f t="shared" ref="R17:R27" si="2">COUNT(E17:P17)</f>
        <v>1</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0.8</v>
      </c>
      <c r="X17" s="356">
        <f t="shared" ref="X17:X27" si="7">VLOOKUP($C17,$BI$95:$CM$477,3,FALSE)</f>
        <v>2534.8130000000001</v>
      </c>
      <c r="Y17" s="345" t="str">
        <f t="shared" ref="Y17:Y27" si="8">VLOOKUP($C17,$BI$95:$CM$477,4,FALSE)</f>
        <v>kg CO2/t</v>
      </c>
      <c r="Z17" s="346">
        <f t="shared" ref="Z17:Z27" si="9">IF($Q17&gt;0,VLOOKUP($C17,$BI$95:$CM$477,6,FALSE),0)</f>
        <v>2.64E-3</v>
      </c>
      <c r="AA17" s="347">
        <f t="shared" ref="AA17:AA27" si="10">($Q17*X17)/1000</f>
        <v>4.6863227581104307E-5</v>
      </c>
      <c r="AB17" s="347">
        <f t="shared" ref="AB17:AB27" si="11">AA17*$BJ$447</f>
        <v>4.6863227581104307E-5</v>
      </c>
      <c r="AC17" s="346">
        <f t="shared" ref="AC17:AC27" si="12">IF(AA17&gt;0,SQRT(($W17*$W17)+(Z17*Z17)+($V17*$V17)),0)</f>
        <v>0.8000043559881409</v>
      </c>
      <c r="AD17" s="347">
        <f t="shared" ref="AD17:AD27" si="13">(AB17*AC17)^2</f>
        <v>1.4055590499351281E-9</v>
      </c>
      <c r="AE17" s="357">
        <f t="shared" ref="AE17:AE27" si="14">VLOOKUP($C17,$BI$95:$CM$477,9,FALSE)</f>
        <v>2.87602E-2</v>
      </c>
      <c r="AF17" s="345" t="str">
        <f t="shared" ref="AF17:AF27" si="15">VLOOKUP($C17,$BI$95:$CM$477,10,FALSE)</f>
        <v>kg CH4/t</v>
      </c>
      <c r="AG17" s="346">
        <f t="shared" ref="AG17:AG27" si="16">IF($Q17&gt;0,VLOOKUP($C17,$BI$95:$CM$477,24,FALSE),0)</f>
        <v>0</v>
      </c>
      <c r="AH17" s="358">
        <f t="shared" ref="AH17:AH27" si="17">($Q17*AE17)/1000</f>
        <v>5.3171409404878237E-10</v>
      </c>
      <c r="AI17" s="358">
        <f t="shared" ref="AI17:AI27" si="18">AH17*$BJ$448</f>
        <v>1.4887994633365907E-8</v>
      </c>
      <c r="AJ17" s="346">
        <f t="shared" ref="AJ17:AJ27" si="19">IF(AH17&gt;0,SQRT(($W17*$W17)+(AG17*AG17)+($V17*$V17)),0)</f>
        <v>0.8</v>
      </c>
      <c r="AK17" s="347">
        <f t="shared" ref="AK17:AK27" si="20">(AI17*AJ17)^2</f>
        <v>1.4185752589000451E-16</v>
      </c>
      <c r="AL17" s="357">
        <f t="shared" ref="AL17:AL27" si="21">VLOOKUP($C17,$BI$95:$CM$477,15,FALSE)</f>
        <v>4.3140400000000002E-2</v>
      </c>
      <c r="AM17" s="345" t="str">
        <f t="shared" ref="AM17:AM27" si="22">VLOOKUP($C17,$BI$95:$CM$477,16,FALSE)</f>
        <v>kg N2O/t</v>
      </c>
      <c r="AN17" s="346">
        <f t="shared" ref="AN17:AN27" si="23">IF($Q17&gt;0,VLOOKUP($C17,$BI$95:$CM$477,30,FALSE),0)</f>
        <v>0</v>
      </c>
      <c r="AO17" s="358">
        <f t="shared" ref="AO17:AO27" si="24">($Q17*AL17)/1000</f>
        <v>7.9757298985758405E-10</v>
      </c>
      <c r="AP17" s="358">
        <f t="shared" ref="AP17:AP27" si="25">AO17*$BJ$449</f>
        <v>2.1135684231225977E-7</v>
      </c>
      <c r="AQ17" s="346">
        <f t="shared" ref="AQ17:AQ27" si="26">IF(AO17&gt;0,SQRT(($W17*$W17)+(AN17*AN17)+($V17*$V17)),0)</f>
        <v>0.8</v>
      </c>
      <c r="AR17" s="347">
        <f t="shared" ref="AR17:AR27" si="27">(AP17*AQ17)^2</f>
        <v>2.858989746701405E-14</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4.7089472418049933E-5</v>
      </c>
      <c r="BG17" s="339">
        <f t="shared" ref="BG17:BG27" si="36">IF(BF17&gt;0,SQRT(AD17+AK17+AR17+AX17+BE17)/BF17,0)</f>
        <v>0.79616881348692892</v>
      </c>
      <c r="BH17" s="15">
        <f t="shared" ref="BH17:BH51" si="37">(BF17*BG17)^2</f>
        <v>1.4055877816901212E-9</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25">
      <c r="A18" s="13"/>
      <c r="B18" s="337" t="s">
        <v>395</v>
      </c>
      <c r="C18" s="209" t="s">
        <v>3</v>
      </c>
      <c r="D18" s="355" t="str">
        <f t="shared" si="0"/>
        <v>t</v>
      </c>
      <c r="E18" s="579">
        <v>1.5284068259080504E-4</v>
      </c>
      <c r="F18" s="1535"/>
      <c r="G18" s="1535"/>
      <c r="H18" s="1535"/>
      <c r="I18" s="1535"/>
      <c r="J18" s="1535"/>
      <c r="K18" s="1535"/>
      <c r="L18" s="1535"/>
      <c r="M18" s="1535"/>
      <c r="N18" s="1535"/>
      <c r="O18" s="1535"/>
      <c r="P18" s="1535"/>
      <c r="Q18" s="132">
        <f t="shared" si="1"/>
        <v>1.5284068259080504E-4</v>
      </c>
      <c r="R18" s="133">
        <f t="shared" si="2"/>
        <v>1</v>
      </c>
      <c r="S18" s="132">
        <f t="shared" si="3"/>
        <v>0</v>
      </c>
      <c r="T18" s="132">
        <f t="shared" si="4"/>
        <v>0</v>
      </c>
      <c r="U18" s="132">
        <f t="shared" si="5"/>
        <v>0</v>
      </c>
      <c r="V18" s="1343"/>
      <c r="W18" s="135">
        <f t="shared" si="6"/>
        <v>0.8</v>
      </c>
      <c r="X18" s="356">
        <f t="shared" si="7"/>
        <v>0</v>
      </c>
      <c r="Y18" s="345" t="str">
        <f t="shared" si="8"/>
        <v>kg CO2/t</v>
      </c>
      <c r="Z18" s="346">
        <f t="shared" si="9"/>
        <v>4.4099999999999999E-3</v>
      </c>
      <c r="AA18" s="347">
        <f t="shared" si="10"/>
        <v>0</v>
      </c>
      <c r="AB18" s="347">
        <f t="shared" si="11"/>
        <v>0</v>
      </c>
      <c r="AC18" s="346">
        <f t="shared" si="12"/>
        <v>0</v>
      </c>
      <c r="AD18" s="347">
        <f t="shared" si="13"/>
        <v>0</v>
      </c>
      <c r="AE18" s="357">
        <f t="shared" si="14"/>
        <v>0.50980349999999997</v>
      </c>
      <c r="AF18" s="345" t="str">
        <f t="shared" si="15"/>
        <v>kg CH4/t</v>
      </c>
      <c r="AG18" s="346">
        <f t="shared" si="16"/>
        <v>0</v>
      </c>
      <c r="AH18" s="358">
        <f t="shared" si="17"/>
        <v>7.7918714927181474E-8</v>
      </c>
      <c r="AI18" s="358">
        <f t="shared" si="18"/>
        <v>2.1817240179610813E-6</v>
      </c>
      <c r="AJ18" s="346">
        <f t="shared" si="19"/>
        <v>0.8</v>
      </c>
      <c r="AK18" s="347">
        <f t="shared" si="20"/>
        <v>3.0463486019508766E-12</v>
      </c>
      <c r="AL18" s="357">
        <f t="shared" si="21"/>
        <v>6.7973800000000001E-2</v>
      </c>
      <c r="AM18" s="345" t="str">
        <f t="shared" si="22"/>
        <v>kg N2O/t</v>
      </c>
      <c r="AN18" s="346">
        <f t="shared" si="23"/>
        <v>0</v>
      </c>
      <c r="AO18" s="358">
        <f t="shared" si="24"/>
        <v>1.0389161990290865E-8</v>
      </c>
      <c r="AP18" s="358">
        <f t="shared" si="25"/>
        <v>2.7531279274270792E-6</v>
      </c>
      <c r="AQ18" s="346">
        <f t="shared" si="26"/>
        <v>0.8</v>
      </c>
      <c r="AR18" s="347">
        <f t="shared" si="27"/>
        <v>4.8510165662585121E-12</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4.9348519453881601E-6</v>
      </c>
      <c r="BG18" s="339">
        <f t="shared" si="36"/>
        <v>0.56946492842767882</v>
      </c>
      <c r="BH18" s="15">
        <f t="shared" si="37"/>
        <v>7.89736516820939E-12</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25">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25">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36" t="s">
        <v>401</v>
      </c>
      <c r="C21" s="209" t="s">
        <v>234</v>
      </c>
      <c r="D21" s="355" t="str">
        <f t="shared" si="0"/>
        <v>Gal</v>
      </c>
      <c r="E21" s="579">
        <v>6.1902986150500976E-7</v>
      </c>
      <c r="F21" s="1548"/>
      <c r="G21" s="1535"/>
      <c r="H21" s="1535"/>
      <c r="I21" s="1535"/>
      <c r="J21" s="1535"/>
      <c r="K21" s="1535"/>
      <c r="L21" s="1535"/>
      <c r="M21" s="1535"/>
      <c r="N21" s="1535"/>
      <c r="O21" s="1535"/>
      <c r="P21" s="1535"/>
      <c r="Q21" s="132">
        <f t="shared" si="1"/>
        <v>6.1902986150500976E-7</v>
      </c>
      <c r="R21" s="133">
        <f t="shared" si="2"/>
        <v>1</v>
      </c>
      <c r="S21" s="132">
        <f t="shared" si="3"/>
        <v>0</v>
      </c>
      <c r="T21" s="132">
        <f t="shared" si="4"/>
        <v>0</v>
      </c>
      <c r="U21" s="132">
        <f t="shared" si="5"/>
        <v>0</v>
      </c>
      <c r="V21" s="1343"/>
      <c r="W21" s="135">
        <f t="shared" si="6"/>
        <v>0.17499999999999999</v>
      </c>
      <c r="X21" s="356">
        <f t="shared" si="7"/>
        <v>9.6232000000000006</v>
      </c>
      <c r="Y21" s="345" t="str">
        <f t="shared" si="8"/>
        <v>kg CO2/gal</v>
      </c>
      <c r="Z21" s="346">
        <f t="shared" si="9"/>
        <v>2.0399999999999997E-3</v>
      </c>
      <c r="AA21" s="359">
        <f t="shared" si="10"/>
        <v>5.9570481632350102E-9</v>
      </c>
      <c r="AB21" s="347">
        <f t="shared" si="11"/>
        <v>5.9570481632350102E-9</v>
      </c>
      <c r="AC21" s="346">
        <f t="shared" si="12"/>
        <v>0.17501188988180202</v>
      </c>
      <c r="AD21" s="347">
        <f t="shared" si="13"/>
        <v>1.0869193791321905E-18</v>
      </c>
      <c r="AE21" s="360">
        <f t="shared" si="14"/>
        <v>2.7199999999999997E-5</v>
      </c>
      <c r="AF21" s="345" t="str">
        <f t="shared" si="15"/>
        <v>kg CH4/gal</v>
      </c>
      <c r="AG21" s="346">
        <f t="shared" si="16"/>
        <v>0</v>
      </c>
      <c r="AH21" s="358">
        <f t="shared" si="17"/>
        <v>1.6837612232936263E-14</v>
      </c>
      <c r="AI21" s="358">
        <f t="shared" si="18"/>
        <v>4.7145314252221535E-13</v>
      </c>
      <c r="AJ21" s="346">
        <f t="shared" si="19"/>
        <v>0.17499999999999999</v>
      </c>
      <c r="AK21" s="347">
        <f t="shared" si="20"/>
        <v>6.8069595088184632E-27</v>
      </c>
      <c r="AL21" s="357">
        <f t="shared" si="21"/>
        <v>5.4E-6</v>
      </c>
      <c r="AM21" s="345" t="str">
        <f t="shared" si="22"/>
        <v>kg N2O/gal</v>
      </c>
      <c r="AN21" s="346">
        <f t="shared" si="23"/>
        <v>0</v>
      </c>
      <c r="AO21" s="361">
        <f t="shared" si="24"/>
        <v>3.3427612521270527E-15</v>
      </c>
      <c r="AP21" s="358">
        <f t="shared" si="25"/>
        <v>8.8583173181366892E-13</v>
      </c>
      <c r="AQ21" s="346">
        <f t="shared" si="26"/>
        <v>0.17499999999999999</v>
      </c>
      <c r="AR21" s="347">
        <f t="shared" si="27"/>
        <v>2.4031371873320112E-26</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5.9584054481093461E-9</v>
      </c>
      <c r="BG21" s="339">
        <f t="shared" si="36"/>
        <v>0.1749720258270247</v>
      </c>
      <c r="BH21" s="15">
        <f t="shared" si="37"/>
        <v>1.0869194099705217E-18</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25">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25">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25">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25">
      <c r="A25" s="13"/>
      <c r="B25" s="336" t="s">
        <v>397</v>
      </c>
      <c r="C25" s="209" t="s">
        <v>426</v>
      </c>
      <c r="D25" s="355" t="str">
        <f t="shared" si="0"/>
        <v>m3</v>
      </c>
      <c r="E25" s="579">
        <v>1.4104917432797309E-4</v>
      </c>
      <c r="F25" s="1549"/>
      <c r="G25" s="1549"/>
      <c r="H25" s="1548"/>
      <c r="I25" s="1548"/>
      <c r="J25" s="1548"/>
      <c r="K25" s="1548"/>
      <c r="L25" s="1535"/>
      <c r="M25" s="1535"/>
      <c r="N25" s="1535"/>
      <c r="O25" s="1535"/>
      <c r="P25" s="1535"/>
      <c r="Q25" s="132">
        <f t="shared" si="1"/>
        <v>1.4104917432797309E-4</v>
      </c>
      <c r="R25" s="133">
        <f t="shared" si="2"/>
        <v>1</v>
      </c>
      <c r="S25" s="132">
        <f t="shared" si="3"/>
        <v>0</v>
      </c>
      <c r="T25" s="132">
        <f t="shared" si="4"/>
        <v>0</v>
      </c>
      <c r="U25" s="132">
        <f t="shared" si="5"/>
        <v>0</v>
      </c>
      <c r="V25" s="1343"/>
      <c r="W25" s="135">
        <f t="shared" si="6"/>
        <v>0</v>
      </c>
      <c r="X25" s="356">
        <f t="shared" si="7"/>
        <v>1.9805999999999999</v>
      </c>
      <c r="Y25" s="345" t="str">
        <f t="shared" si="8"/>
        <v>kg CO2/m3</v>
      </c>
      <c r="Z25" s="346">
        <f t="shared" si="9"/>
        <v>6.5890000000000004E-2</v>
      </c>
      <c r="AA25" s="347">
        <f t="shared" si="10"/>
        <v>2.793619946739835E-7</v>
      </c>
      <c r="AB25" s="359">
        <f t="shared" si="11"/>
        <v>2.793619946739835E-7</v>
      </c>
      <c r="AC25" s="346">
        <f t="shared" si="12"/>
        <v>6.5890000000000004E-2</v>
      </c>
      <c r="AD25" s="347">
        <f t="shared" si="13"/>
        <v>3.3882360660152647E-16</v>
      </c>
      <c r="AE25" s="360">
        <f t="shared" si="14"/>
        <v>3.57E-5</v>
      </c>
      <c r="AF25" s="345" t="str">
        <f t="shared" si="15"/>
        <v>kg CH4/m3</v>
      </c>
      <c r="AG25" s="346">
        <f t="shared" si="16"/>
        <v>15.4</v>
      </c>
      <c r="AH25" s="363">
        <f t="shared" si="17"/>
        <v>5.0354555235086393E-12</v>
      </c>
      <c r="AI25" s="358">
        <f t="shared" si="18"/>
        <v>1.4099275465824189E-10</v>
      </c>
      <c r="AJ25" s="346">
        <f t="shared" si="19"/>
        <v>15.4</v>
      </c>
      <c r="AK25" s="347">
        <f t="shared" si="20"/>
        <v>4.7144934103688281E-18</v>
      </c>
      <c r="AL25" s="357">
        <f t="shared" si="21"/>
        <v>3.5999999999999998E-6</v>
      </c>
      <c r="AM25" s="345" t="str">
        <f t="shared" si="22"/>
        <v>kg N2O/m3</v>
      </c>
      <c r="AN25" s="346">
        <f t="shared" si="23"/>
        <v>0.77</v>
      </c>
      <c r="AO25" s="358">
        <f t="shared" si="24"/>
        <v>5.0777702758070302E-13</v>
      </c>
      <c r="AP25" s="358">
        <f t="shared" si="25"/>
        <v>1.3456091230888631E-10</v>
      </c>
      <c r="AQ25" s="346">
        <f t="shared" si="26"/>
        <v>0.77</v>
      </c>
      <c r="AR25" s="347">
        <f t="shared" si="27"/>
        <v>1.0735426335077936E-20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2.7963754834095059E-7</v>
      </c>
      <c r="BG25" s="339">
        <f t="shared" si="36"/>
        <v>6.6282480764801824E-2</v>
      </c>
      <c r="BH25" s="15">
        <f t="shared" si="37"/>
        <v>3.4354883543823037E-16</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25">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25">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25">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4.7148546623941528E-5</v>
      </c>
      <c r="AC28" s="367">
        <f>IF(AB28&gt;0,SQRT(SUM(AD17:AD27))/AB28,0)</f>
        <v>0.7951632323436989</v>
      </c>
      <c r="AD28" s="368"/>
      <c r="AE28" s="369"/>
      <c r="AF28" s="364"/>
      <c r="AG28" s="364"/>
      <c r="AH28" s="370"/>
      <c r="AI28" s="366">
        <f>SUM(AI17:AI27)</f>
        <v>2.1967534768022479E-6</v>
      </c>
      <c r="AJ28" s="367">
        <f>IF(AI28&gt;0,SQRT(SUM(AK17:AK27))/AI28,0)</f>
        <v>0.79454577897976231</v>
      </c>
      <c r="AK28" s="368"/>
      <c r="AL28" s="364"/>
      <c r="AM28" s="364"/>
      <c r="AN28" s="364"/>
      <c r="AO28" s="364"/>
      <c r="AP28" s="366">
        <f>SUM(AP17:AP27)</f>
        <v>2.9646202164833797E-6</v>
      </c>
      <c r="AQ28" s="367">
        <f>IF(AP28&gt;0,SQRT(SUM(AR17:AR27))/AP28,0)</f>
        <v>0.74511504679049334</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5.2309920317227154E-5</v>
      </c>
      <c r="BG28" s="331">
        <f>IF(BF28&gt;0,SQRT(SUM(BH17:BH27))/BF28,0)</f>
        <v>0.71872312585678944</v>
      </c>
      <c r="BH28" s="15">
        <f t="shared" si="37"/>
        <v>1.4134854914940853E-9</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25">
      <c r="A29" s="13"/>
      <c r="B29" s="336" t="s">
        <v>398</v>
      </c>
      <c r="C29" s="209" t="s">
        <v>182</v>
      </c>
      <c r="D29" s="355" t="str">
        <f t="shared" ref="D29:D40" si="38">VLOOKUP($C29,$BI$95:$CM$477,2,FALSE)</f>
        <v>kg</v>
      </c>
      <c r="E29" s="86">
        <v>22500</v>
      </c>
      <c r="F29" s="1539"/>
      <c r="G29" s="1539"/>
      <c r="H29" s="1539"/>
      <c r="I29" s="1539"/>
      <c r="J29" s="1539"/>
      <c r="K29" s="1535"/>
      <c r="L29" s="1535"/>
      <c r="M29" s="1535"/>
      <c r="N29" s="1535"/>
      <c r="O29" s="1535"/>
      <c r="P29" s="1535"/>
      <c r="Q29" s="132">
        <f t="shared" ref="Q29:Q38" si="39">SUM(E29:P29)</f>
        <v>22500</v>
      </c>
      <c r="R29" s="133">
        <f t="shared" ref="R29:R38" si="40">COUNT(E29:P29)</f>
        <v>1</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0.255</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1300</v>
      </c>
      <c r="AT29" s="345" t="str">
        <f t="shared" ref="AT29:AT34" si="58">VLOOKUP($C29,$BI$95:$CM$477,4,FALSE)</f>
        <v>kgCO2e/kg</v>
      </c>
      <c r="AU29" s="346">
        <f t="shared" ref="AU29:AU34" si="59">IF($Q29&gt;0,VLOOKUP($C29,$BI$95:$CM$477,6,FALSE),0)</f>
        <v>0.5</v>
      </c>
      <c r="AV29" s="358">
        <f t="shared" ref="AV29:AV40" si="60">($Q29*AS29)/1000</f>
        <v>29250</v>
      </c>
      <c r="AW29" s="346">
        <f t="shared" ref="AW29:AW40" si="61">IF(AV29&gt;0,SQRT(($W29*$W29)+(AU29*AU29)+($V29*$V29)),0)</f>
        <v>0.56127087934436792</v>
      </c>
      <c r="AX29" s="347">
        <f>(AV29*AW29)^2</f>
        <v>269523576.5625</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29250</v>
      </c>
      <c r="BG29" s="339">
        <f t="shared" ref="BG29:BG40" si="65">IF(BF29&gt;0,SQRT(AD29+AK29+AR29+AX29+BE29)/BF29,0)</f>
        <v>0.56127087934436792</v>
      </c>
      <c r="BH29" s="15">
        <f t="shared" si="37"/>
        <v>269523576.5625</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25">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25">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25">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25">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25">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49"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50"/>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49"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50"/>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25">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75" x14ac:dyDescent="0.25">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29250</v>
      </c>
      <c r="AW41" s="367">
        <f>IF(AV41&gt;0,SQRT(SUM(AX29:AX40))/AV41,0)</f>
        <v>0.56127087934436792</v>
      </c>
      <c r="AX41" s="366">
        <f>(AV41*AW41)^2</f>
        <v>269523576.5625</v>
      </c>
      <c r="AY41" s="364"/>
      <c r="AZ41" s="364"/>
      <c r="BA41" s="371"/>
      <c r="BB41" s="368"/>
      <c r="BC41" s="366">
        <f>SUM(BC29:BC40)</f>
        <v>0</v>
      </c>
      <c r="BD41" s="367">
        <f>IF(BC41&gt;0,SQRT(SUM(BE29:BE40))/BC41,0)</f>
        <v>0</v>
      </c>
      <c r="BE41" s="366">
        <f>(BC41*BD41)^2</f>
        <v>0</v>
      </c>
      <c r="BF41" s="366">
        <f>SUM(BF29:BF40)</f>
        <v>29250</v>
      </c>
      <c r="BG41" s="331">
        <f>IF(BF41&gt;0,SQRT(SUM(BH29:BH40))/BF41,0)</f>
        <v>0.56127087934436792</v>
      </c>
      <c r="BH41" s="15">
        <f t="shared" si="37"/>
        <v>269523576.5625</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75" x14ac:dyDescent="0.25">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4.7148546623941528E-5</v>
      </c>
      <c r="AC42" s="375">
        <f>IF(AB42&gt;0,(SQRT(AD28+AD41))/AB42,0)</f>
        <v>0</v>
      </c>
      <c r="AD42" s="374">
        <f>(AB42*AC42)^2</f>
        <v>0</v>
      </c>
      <c r="AE42" s="376"/>
      <c r="AF42" s="372"/>
      <c r="AG42" s="372"/>
      <c r="AH42" s="377"/>
      <c r="AI42" s="374">
        <f>+AI28+AI41</f>
        <v>2.1967534768022479E-6</v>
      </c>
      <c r="AJ42" s="375">
        <f>IF(AI42&gt;0,(SQRT(AK28+AK41))/AI42,0)</f>
        <v>0</v>
      </c>
      <c r="AK42" s="374">
        <f>(AI42*AJ42)^2</f>
        <v>0</v>
      </c>
      <c r="AL42" s="372"/>
      <c r="AM42" s="372"/>
      <c r="AN42" s="372"/>
      <c r="AO42" s="372"/>
      <c r="AP42" s="374">
        <f>+AP28+AP41</f>
        <v>2.9646202164833797E-6</v>
      </c>
      <c r="AQ42" s="375">
        <f>IF(AP42&gt;0,(SQRT(AR28+AR41))/AP42,0)</f>
        <v>0</v>
      </c>
      <c r="AR42" s="374">
        <f>(AP42*AQ42)^2</f>
        <v>0</v>
      </c>
      <c r="AS42" s="372"/>
      <c r="AT42" s="372"/>
      <c r="AU42" s="372"/>
      <c r="AV42" s="374">
        <f>+AV28+AV41</f>
        <v>29250</v>
      </c>
      <c r="AW42" s="375">
        <f>IF(AV42&gt;0,(SQRT(AX28+AX41))/AV42,0)</f>
        <v>0.56127087934436792</v>
      </c>
      <c r="AX42" s="374">
        <f>(AV42*AW42)^2</f>
        <v>269523576.5625</v>
      </c>
      <c r="AY42" s="372"/>
      <c r="AZ42" s="372"/>
      <c r="BA42" s="378"/>
      <c r="BB42" s="379"/>
      <c r="BC42" s="374">
        <f>+BC28+BC41</f>
        <v>0</v>
      </c>
      <c r="BD42" s="375">
        <f>IF(BC42&gt;0,(SQRT(BE28+BE41))/BC42,0)</f>
        <v>0</v>
      </c>
      <c r="BE42" s="374">
        <f>(BC42*BD42)^2</f>
        <v>0</v>
      </c>
      <c r="BF42" s="374">
        <f>+BF28+BF41</f>
        <v>29250.000052309919</v>
      </c>
      <c r="BG42" s="329">
        <f>IF(BF42&gt;0,(SQRT(BH28+BH41))/BF42,0)</f>
        <v>0.56127087834060607</v>
      </c>
      <c r="BH42" s="15">
        <f t="shared" si="37"/>
        <v>269523576.5625</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25">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25">
      <c r="A44" s="13"/>
      <c r="B44" s="2151" t="s">
        <v>51</v>
      </c>
      <c r="C44" s="2152"/>
      <c r="D44" s="2152"/>
      <c r="E44" s="2152"/>
      <c r="F44" s="2152"/>
      <c r="G44" s="2152"/>
      <c r="H44" s="2152"/>
      <c r="I44" s="2152"/>
      <c r="J44" s="2152"/>
      <c r="K44" s="2152"/>
      <c r="L44" s="2152"/>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2152"/>
      <c r="AP44" s="2152"/>
      <c r="AQ44" s="2152"/>
      <c r="AR44" s="2152"/>
      <c r="AS44" s="2152"/>
      <c r="AT44" s="2152"/>
      <c r="AU44" s="2152"/>
      <c r="AV44" s="2152"/>
      <c r="AW44" s="2152"/>
      <c r="AX44" s="2152"/>
      <c r="AY44" s="2152"/>
      <c r="AZ44" s="2152"/>
      <c r="BA44" s="2152"/>
      <c r="BB44" s="2152"/>
      <c r="BC44" s="2152"/>
      <c r="BD44" s="2152"/>
      <c r="BE44" s="2152"/>
      <c r="BF44" s="2152"/>
      <c r="BG44" s="2153"/>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54" t="s">
        <v>283</v>
      </c>
      <c r="C45" s="2156" t="s">
        <v>287</v>
      </c>
      <c r="D45" s="2156" t="s">
        <v>25</v>
      </c>
      <c r="E45" s="2156"/>
      <c r="F45" s="2156"/>
      <c r="G45" s="2156"/>
      <c r="H45" s="2156"/>
      <c r="I45" s="2156"/>
      <c r="J45" s="2156"/>
      <c r="K45" s="2156"/>
      <c r="L45" s="2156"/>
      <c r="M45" s="2156"/>
      <c r="N45" s="2156"/>
      <c r="O45" s="2156"/>
      <c r="P45" s="2156"/>
      <c r="Q45" s="2156"/>
      <c r="R45" s="2156"/>
      <c r="S45" s="2156" t="s">
        <v>193</v>
      </c>
      <c r="T45" s="2156"/>
      <c r="U45" s="2156"/>
      <c r="V45" s="2156"/>
      <c r="W45" s="2156"/>
      <c r="X45" s="2157" t="s">
        <v>201</v>
      </c>
      <c r="Y45" s="2157"/>
      <c r="Z45" s="2157"/>
      <c r="AA45" s="2157"/>
      <c r="AB45" s="2157"/>
      <c r="AC45" s="2157"/>
      <c r="AD45" s="2157"/>
      <c r="AE45" s="2157" t="s">
        <v>200</v>
      </c>
      <c r="AF45" s="2157"/>
      <c r="AG45" s="2157"/>
      <c r="AH45" s="2157"/>
      <c r="AI45" s="2157"/>
      <c r="AJ45" s="2157"/>
      <c r="AK45" s="2157"/>
      <c r="AL45" s="2157" t="s">
        <v>199</v>
      </c>
      <c r="AM45" s="2157"/>
      <c r="AN45" s="2157"/>
      <c r="AO45" s="2157"/>
      <c r="AP45" s="2157"/>
      <c r="AQ45" s="2157"/>
      <c r="AR45" s="2157"/>
      <c r="AS45" s="2157" t="s">
        <v>362</v>
      </c>
      <c r="AT45" s="2157"/>
      <c r="AU45" s="2157"/>
      <c r="AV45" s="2157"/>
      <c r="AW45" s="2157"/>
      <c r="AX45" s="2157"/>
      <c r="AY45" s="2157" t="s">
        <v>198</v>
      </c>
      <c r="AZ45" s="2157"/>
      <c r="BA45" s="2157"/>
      <c r="BB45" s="2157"/>
      <c r="BC45" s="2157"/>
      <c r="BD45" s="2157"/>
      <c r="BE45" s="2157"/>
      <c r="BF45" s="2156" t="s">
        <v>604</v>
      </c>
      <c r="BG45" s="2158"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0" x14ac:dyDescent="0.25">
      <c r="A46" s="13"/>
      <c r="B46" s="2155"/>
      <c r="C46" s="2156"/>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48" t="s">
        <v>194</v>
      </c>
      <c r="Y46" s="2148"/>
      <c r="Z46" s="956" t="s">
        <v>202</v>
      </c>
      <c r="AA46" s="353" t="s">
        <v>603</v>
      </c>
      <c r="AB46" s="353" t="s">
        <v>615</v>
      </c>
      <c r="AC46" s="956" t="s">
        <v>203</v>
      </c>
      <c r="AD46" s="353" t="s">
        <v>294</v>
      </c>
      <c r="AE46" s="2148" t="s">
        <v>195</v>
      </c>
      <c r="AF46" s="2148"/>
      <c r="AG46" s="352" t="s">
        <v>204</v>
      </c>
      <c r="AH46" s="354" t="s">
        <v>616</v>
      </c>
      <c r="AI46" s="354" t="s">
        <v>617</v>
      </c>
      <c r="AJ46" s="956" t="s">
        <v>205</v>
      </c>
      <c r="AK46" s="353" t="s">
        <v>294</v>
      </c>
      <c r="AL46" s="2148" t="s">
        <v>196</v>
      </c>
      <c r="AM46" s="2148"/>
      <c r="AN46" s="956" t="s">
        <v>206</v>
      </c>
      <c r="AO46" s="956" t="s">
        <v>618</v>
      </c>
      <c r="AP46" s="956" t="s">
        <v>619</v>
      </c>
      <c r="AQ46" s="956" t="s">
        <v>207</v>
      </c>
      <c r="AR46" s="353" t="s">
        <v>294</v>
      </c>
      <c r="AS46" s="2148" t="s">
        <v>620</v>
      </c>
      <c r="AT46" s="2148"/>
      <c r="AU46" s="352" t="s">
        <v>364</v>
      </c>
      <c r="AV46" s="353" t="s">
        <v>621</v>
      </c>
      <c r="AW46" s="956" t="s">
        <v>363</v>
      </c>
      <c r="AX46" s="353" t="s">
        <v>294</v>
      </c>
      <c r="AY46" s="2148" t="s">
        <v>197</v>
      </c>
      <c r="AZ46" s="2148"/>
      <c r="BA46" s="956" t="s">
        <v>208</v>
      </c>
      <c r="BB46" s="353" t="s">
        <v>622</v>
      </c>
      <c r="BC46" s="353" t="s">
        <v>623</v>
      </c>
      <c r="BD46" s="956" t="s">
        <v>209</v>
      </c>
      <c r="BE46" s="353" t="s">
        <v>294</v>
      </c>
      <c r="BF46" s="2156"/>
      <c r="BG46" s="2158"/>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25">
      <c r="A47" s="13"/>
      <c r="B47" s="2160" t="s">
        <v>52</v>
      </c>
      <c r="C47" s="209" t="s">
        <v>1749</v>
      </c>
      <c r="D47" s="355" t="str">
        <f>VLOOKUP($C47,$BI$95:$CM$477,2,FALSE)</f>
        <v>t</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1.75</v>
      </c>
      <c r="X47" s="344">
        <v>0</v>
      </c>
      <c r="Y47" s="345">
        <v>0</v>
      </c>
      <c r="Z47" s="346">
        <v>0</v>
      </c>
      <c r="AA47" s="347">
        <f>($Q47*X47)/1000</f>
        <v>0</v>
      </c>
      <c r="AB47" s="347">
        <f>AA47*$BJ$447</f>
        <v>0</v>
      </c>
      <c r="AC47" s="346">
        <f>IF(AA47&gt;0,SQRT(($W47*$W47)+(Z47*Z47)+($V47*$V47)),0)</f>
        <v>0</v>
      </c>
      <c r="AD47" s="347">
        <f t="shared" ref="AD47:AD52" si="68">(AB47*AC47)^2</f>
        <v>0</v>
      </c>
      <c r="AE47" s="357">
        <f>VLOOKUP($C47,$BI$95:$CM$477,3,FALSE)</f>
        <v>11.349130000000001</v>
      </c>
      <c r="AF47" s="345" t="str">
        <f>VLOOKUP($C47,$BI$95:$CM$477,4,FALSE)</f>
        <v>kgCH4/t</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61"/>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60"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62"/>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61"/>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4.7148546623941528E-5</v>
      </c>
      <c r="AC54" s="773" t="e">
        <f>IF(AB54&gt;0,(SQRT(#REF!+AD42+AD52))/AB54,0)</f>
        <v>#REF!</v>
      </c>
      <c r="AD54" s="772" t="e">
        <f>(AB54*AC54)^2</f>
        <v>#REF!</v>
      </c>
      <c r="AE54" s="774"/>
      <c r="AF54" s="770"/>
      <c r="AG54" s="770"/>
      <c r="AH54" s="775"/>
      <c r="AI54" s="772">
        <f>+AI42+AI52</f>
        <v>2.1967534768022479E-6</v>
      </c>
      <c r="AJ54" s="773" t="e">
        <f>IF(AI54&gt;0,(SQRT(#REF!+AK42+AK52))/AI54,0)</f>
        <v>#REF!</v>
      </c>
      <c r="AK54" s="772" t="e">
        <f>(AI54*AJ54)^2</f>
        <v>#REF!</v>
      </c>
      <c r="AL54" s="770"/>
      <c r="AM54" s="770"/>
      <c r="AN54" s="770"/>
      <c r="AO54" s="770"/>
      <c r="AP54" s="772">
        <f>+AP42+AP52</f>
        <v>2.9646202164833797E-6</v>
      </c>
      <c r="AQ54" s="773" t="e">
        <f>IF(AP54&gt;0,(SQRT(#REF!+AR42+AR52))/AP54,0)</f>
        <v>#REF!</v>
      </c>
      <c r="AR54" s="772" t="e">
        <f>(AP54*AQ54)^2</f>
        <v>#REF!</v>
      </c>
      <c r="AS54" s="770"/>
      <c r="AT54" s="770"/>
      <c r="AU54" s="770"/>
      <c r="AV54" s="772">
        <f>+AV42+AV52</f>
        <v>29250</v>
      </c>
      <c r="AW54" s="773" t="e">
        <f>IF(AV54&gt;0,(SQRT(#REF!+AX42+AX52))/AV54,0)</f>
        <v>#REF!</v>
      </c>
      <c r="AX54" s="772" t="e">
        <f>(AV54*AW54)^2</f>
        <v>#REF!</v>
      </c>
      <c r="AY54" s="770"/>
      <c r="AZ54" s="770"/>
      <c r="BA54" s="776"/>
      <c r="BB54" s="777"/>
      <c r="BC54" s="772">
        <f>+BC42+BC52</f>
        <v>0</v>
      </c>
      <c r="BD54" s="773">
        <f>IF(BC54&gt;0,(SQRT(#REF!+BE42+BE52))/BC54,0)</f>
        <v>0</v>
      </c>
      <c r="BE54" s="772">
        <f>(BC54*BD54)^2</f>
        <v>0</v>
      </c>
      <c r="BF54" s="772">
        <f>+BF42+BF52</f>
        <v>29250.000052309919</v>
      </c>
      <c r="BG54" s="778">
        <f>IF(BF54&gt;0,(SQRT(BH42+BH52))/BF54,0)</f>
        <v>0.56127087834060607</v>
      </c>
      <c r="BH54" s="15">
        <f t="shared" ref="BH54:BH59" si="73">(BF54*BG54)^2</f>
        <v>269523576.5625</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823" t="s">
        <v>65</v>
      </c>
      <c r="C56" s="2174" t="s">
        <v>1738</v>
      </c>
      <c r="D56" s="2174"/>
      <c r="E56" s="2174"/>
      <c r="F56" s="2174"/>
      <c r="G56" s="2174"/>
      <c r="H56" s="2174"/>
      <c r="I56" s="2174"/>
      <c r="J56" s="2174"/>
      <c r="K56" s="2174"/>
      <c r="L56" s="2174"/>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c r="AS56" s="2174"/>
      <c r="AT56" s="2174"/>
      <c r="AU56" s="2174"/>
      <c r="AV56" s="2174"/>
      <c r="AW56" s="2174"/>
      <c r="AX56" s="2174"/>
      <c r="AY56" s="2174"/>
      <c r="AZ56" s="2174"/>
      <c r="BA56" s="2174"/>
      <c r="BB56" s="2174"/>
      <c r="BC56" s="2174"/>
      <c r="BD56" s="2174"/>
      <c r="BE56" s="2174"/>
      <c r="BF56" s="2174"/>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43" t="s">
        <v>66</v>
      </c>
      <c r="C57" s="209" t="s">
        <v>1747</v>
      </c>
      <c r="D57" s="355" t="str">
        <f>VLOOKUP($C57,$BI$95:$CM$477,2,FALSE)</f>
        <v>KWh</v>
      </c>
      <c r="E57" s="573">
        <v>7209901</v>
      </c>
      <c r="F57" s="1340"/>
      <c r="G57" s="1340"/>
      <c r="H57" s="1340"/>
      <c r="I57" s="1341"/>
      <c r="J57" s="1341"/>
      <c r="K57" s="1341"/>
      <c r="L57" s="1342"/>
      <c r="M57" s="1342"/>
      <c r="N57" s="1340"/>
      <c r="O57" s="1340"/>
      <c r="P57" s="1340"/>
      <c r="Q57" s="132">
        <f>SUM(E57:P57)</f>
        <v>7209901</v>
      </c>
      <c r="R57" s="133">
        <f>COUNT(E57:P57)</f>
        <v>1</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0.1</v>
      </c>
      <c r="AA57" s="347">
        <f>($Q57*X57)/1000</f>
        <v>793.08911000000001</v>
      </c>
      <c r="AB57" s="359">
        <f>AA57*$BJ$447</f>
        <v>793.08911000000001</v>
      </c>
      <c r="AC57" s="346">
        <f>IF(AA57&gt;0,SQRT(($W57*$W57)+(Z57*Z57)+($V57*$V57)),0)</f>
        <v>0.125</v>
      </c>
      <c r="AD57" s="347">
        <f>(AB57*AC57)^2</f>
        <v>9827.9740062592518</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793.08911000000001</v>
      </c>
      <c r="BG57" s="339">
        <f>IF(BF57&gt;0,SQRT(AD57+AK57+AR57+AX57+BE57)/BF57,0)</f>
        <v>0.125</v>
      </c>
      <c r="BH57" s="15">
        <f t="shared" si="73"/>
        <v>9827.9740062592518</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793.08911000000001</v>
      </c>
      <c r="AC58" s="781">
        <f>AC57</f>
        <v>0.125</v>
      </c>
      <c r="AD58" s="780">
        <f>AD57</f>
        <v>9827.9740062592518</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793.08911000000001</v>
      </c>
      <c r="BG58" s="778">
        <f>IF(BF58&gt;0,(SQRT(BH57))/BF58,0)</f>
        <v>0.125</v>
      </c>
      <c r="BH58" s="15">
        <f t="shared" si="73"/>
        <v>9827.9740062592518</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793.08915714854663</v>
      </c>
      <c r="AC60" s="788" t="e">
        <f>IF(AB60&gt;0,SQRT(AD54+AD58+#REF!)/AB60,0)</f>
        <v>#REF!</v>
      </c>
      <c r="AD60" s="787" t="e">
        <f>(AB60*AC60)^2</f>
        <v>#REF!</v>
      </c>
      <c r="AE60" s="786"/>
      <c r="AF60" s="786"/>
      <c r="AG60" s="786"/>
      <c r="AH60" s="786"/>
      <c r="AI60" s="787">
        <f>+AI54+AI58</f>
        <v>2.1967534768022479E-6</v>
      </c>
      <c r="AJ60" s="788" t="e">
        <f>IF(AI60&gt;0,SQRT(AK54+AK58+#REF!)/AI60,0)</f>
        <v>#REF!</v>
      </c>
      <c r="AK60" s="787" t="e">
        <f>(AI60*AJ60)^2</f>
        <v>#REF!</v>
      </c>
      <c r="AL60" s="786"/>
      <c r="AM60" s="786"/>
      <c r="AN60" s="786"/>
      <c r="AO60" s="786"/>
      <c r="AP60" s="787">
        <f>+AP54+AP58</f>
        <v>2.9646202164833797E-6</v>
      </c>
      <c r="AQ60" s="788" t="e">
        <f>IF(AP60&gt;0,SQRT(AR54+AR58+#REF!)/AP60,0)</f>
        <v>#REF!</v>
      </c>
      <c r="AR60" s="787" t="e">
        <f>(AP60*AQ60)^2</f>
        <v>#REF!</v>
      </c>
      <c r="AS60" s="786"/>
      <c r="AT60" s="786"/>
      <c r="AU60" s="786"/>
      <c r="AV60" s="787">
        <f>+AV54+AV58</f>
        <v>29250</v>
      </c>
      <c r="AW60" s="788" t="e">
        <f>IF(AV60&gt;0,SQRT(AX54+AX58+#REF!)/AV60,0)</f>
        <v>#REF!</v>
      </c>
      <c r="AX60" s="787" t="e">
        <f>(AV60*AW60)^2</f>
        <v>#REF!</v>
      </c>
      <c r="AY60" s="786"/>
      <c r="AZ60" s="786"/>
      <c r="BA60" s="786"/>
      <c r="BB60" s="789"/>
      <c r="BC60" s="787">
        <f>+BC54+BC58</f>
        <v>0</v>
      </c>
      <c r="BD60" s="788">
        <f>IF(BC60&gt;0,SQRT(BE54+BE58+#REF!)/BC60,0)</f>
        <v>0</v>
      </c>
      <c r="BE60" s="787">
        <f>(BC60*BD60)^2</f>
        <v>0</v>
      </c>
      <c r="BF60" s="790">
        <f>+BF54+BF58</f>
        <v>30043.08916230992</v>
      </c>
      <c r="BG60" s="791">
        <f>IF(BF60&gt;0,SQRT(BH54+BH58)/BF60,0)</f>
        <v>0.54646419512052635</v>
      </c>
      <c r="BH60" s="15">
        <f>(BF60*BG60)^2</f>
        <v>269533404.53650624</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25">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25">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25">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75" hidden="1" thickBot="1" x14ac:dyDescent="0.3">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825" t="s">
        <v>305</v>
      </c>
      <c r="C66" s="2166" t="s">
        <v>1739</v>
      </c>
      <c r="D66" s="2167"/>
      <c r="E66" s="2167"/>
      <c r="F66" s="2167"/>
      <c r="G66" s="2167"/>
      <c r="H66" s="2167"/>
      <c r="I66" s="2167"/>
      <c r="J66" s="2167"/>
      <c r="K66" s="2167"/>
      <c r="L66" s="2167"/>
      <c r="M66" s="2167"/>
      <c r="N66" s="2167"/>
      <c r="O66" s="2167"/>
      <c r="P66" s="2167"/>
      <c r="Q66" s="2167"/>
      <c r="R66" s="2167"/>
      <c r="S66" s="2167"/>
      <c r="T66" s="2167"/>
      <c r="U66" s="2167"/>
      <c r="V66" s="2167"/>
      <c r="W66" s="2167"/>
      <c r="X66" s="2167"/>
      <c r="Y66" s="2167"/>
      <c r="Z66" s="2167"/>
      <c r="AA66" s="2167"/>
      <c r="AB66" s="2167"/>
      <c r="AC66" s="2167"/>
      <c r="AD66" s="2167"/>
      <c r="AE66" s="2168"/>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25">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25">
      <c r="A69" s="13"/>
      <c r="B69" s="2164" t="s">
        <v>283</v>
      </c>
      <c r="C69" s="2156" t="s">
        <v>287</v>
      </c>
      <c r="D69" s="2165" t="s">
        <v>25</v>
      </c>
      <c r="E69" s="2165"/>
      <c r="F69" s="2165"/>
      <c r="G69" s="2165"/>
      <c r="H69" s="2165"/>
      <c r="I69" s="2165"/>
      <c r="J69" s="2165"/>
      <c r="K69" s="2165"/>
      <c r="L69" s="2165"/>
      <c r="M69" s="2165"/>
      <c r="N69" s="2165"/>
      <c r="O69" s="2165"/>
      <c r="P69" s="2165"/>
      <c r="Q69" s="2165"/>
      <c r="R69" s="2165"/>
      <c r="S69" s="2165" t="s">
        <v>193</v>
      </c>
      <c r="T69" s="2165"/>
      <c r="U69" s="2165"/>
      <c r="V69" s="2165"/>
      <c r="W69" s="2165"/>
      <c r="X69" s="2165" t="s">
        <v>201</v>
      </c>
      <c r="Y69" s="2165"/>
      <c r="Z69" s="2165"/>
      <c r="AA69" s="2165"/>
      <c r="AB69" s="2165"/>
      <c r="AC69" s="2165"/>
      <c r="AD69" s="2165"/>
      <c r="AE69" s="2156" t="s">
        <v>636</v>
      </c>
      <c r="AF69" s="2112"/>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25">
      <c r="A70" s="13"/>
      <c r="B70" s="2164"/>
      <c r="C70" s="2156"/>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6"/>
      <c r="AF70" s="2112"/>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25">
      <c r="A71" s="13"/>
      <c r="B71" s="2159"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59"/>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59"/>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59"/>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59"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59"/>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59"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59"/>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63" t="s">
        <v>50</v>
      </c>
      <c r="C79" s="2163"/>
      <c r="D79" s="2163"/>
      <c r="E79" s="2163"/>
      <c r="F79" s="2163"/>
      <c r="G79" s="2163"/>
      <c r="H79" s="2163"/>
      <c r="I79" s="2163"/>
      <c r="J79" s="2163"/>
      <c r="K79" s="2163"/>
      <c r="L79" s="2163"/>
      <c r="M79" s="2163"/>
      <c r="N79" s="2163"/>
      <c r="O79" s="2163"/>
      <c r="P79" s="2163"/>
      <c r="Q79" s="2163"/>
      <c r="R79" s="2163"/>
      <c r="S79" s="2163"/>
      <c r="T79" s="2163"/>
      <c r="U79" s="2163"/>
      <c r="V79" s="2163"/>
      <c r="W79" s="2163"/>
      <c r="X79" s="2163"/>
      <c r="Y79" s="2163"/>
      <c r="Z79" s="2163"/>
      <c r="AA79" s="2163"/>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69" t="s">
        <v>303</v>
      </c>
      <c r="C81" s="2169"/>
      <c r="D81" s="2169"/>
      <c r="E81" s="2169"/>
      <c r="F81" s="2169"/>
      <c r="G81" s="2169"/>
      <c r="H81" s="2169"/>
      <c r="I81" s="2169"/>
      <c r="J81" s="2169"/>
      <c r="K81" s="2169"/>
      <c r="L81" s="2169"/>
      <c r="M81" s="2169"/>
      <c r="N81" s="2169"/>
      <c r="O81" s="2169"/>
      <c r="P81" s="2169"/>
      <c r="Q81" s="2169"/>
      <c r="R81" s="2169"/>
      <c r="S81" s="2169"/>
      <c r="T81" s="2169"/>
      <c r="U81" s="2169"/>
      <c r="V81" s="2169"/>
      <c r="W81" s="2169"/>
      <c r="X81" s="2169"/>
      <c r="Y81" s="2169"/>
      <c r="Z81" s="2169"/>
      <c r="AA81" s="2169"/>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25">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25">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25">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25">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25">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25">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25">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25">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25">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25">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25">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75" hidden="1" thickBot="1" x14ac:dyDescent="0.3">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
      <c r="V95" s="656"/>
      <c r="AA95" s="657"/>
      <c r="AB95" s="657"/>
      <c r="AD95" s="657"/>
      <c r="AE95" s="658"/>
      <c r="AH95" s="659"/>
      <c r="AI95" s="659"/>
      <c r="AK95" s="657"/>
      <c r="AR95" s="657"/>
      <c r="AV95" s="657"/>
      <c r="AX95" s="657"/>
      <c r="BB95" s="657"/>
      <c r="BC95" s="657"/>
      <c r="BE95" s="657"/>
      <c r="BF95" s="660"/>
      <c r="BG95" s="792"/>
      <c r="BH95" s="792"/>
      <c r="BI95" s="793"/>
      <c r="BJ95" s="941"/>
      <c r="BK95" s="2098" t="s">
        <v>605</v>
      </c>
      <c r="BL95" s="941"/>
      <c r="BM95" s="2098" t="s">
        <v>233</v>
      </c>
      <c r="BN95" s="2098" t="s">
        <v>233</v>
      </c>
      <c r="BO95" s="2098" t="s">
        <v>240</v>
      </c>
      <c r="BP95" s="2095" t="s">
        <v>172</v>
      </c>
      <c r="BQ95" s="2096"/>
      <c r="BR95" s="2096"/>
      <c r="BS95" s="2096"/>
      <c r="BT95" s="2096"/>
      <c r="BU95" s="2096"/>
      <c r="BV95" s="2096"/>
      <c r="BW95" s="2096"/>
      <c r="BX95" s="2096"/>
      <c r="BY95" s="2096"/>
      <c r="BZ95" s="2096"/>
      <c r="CA95" s="2097"/>
      <c r="CB95" s="2095" t="s">
        <v>173</v>
      </c>
      <c r="CC95" s="2096"/>
      <c r="CD95" s="2096"/>
      <c r="CE95" s="2096"/>
      <c r="CF95" s="2096"/>
      <c r="CG95" s="2096"/>
      <c r="CH95" s="2096"/>
      <c r="CI95" s="2096"/>
      <c r="CJ95" s="2096"/>
      <c r="CK95" s="2096"/>
      <c r="CL95" s="2096"/>
      <c r="CM95" s="2097"/>
      <c r="CN95" s="706"/>
      <c r="CO95" s="88">
        <v>0.6</v>
      </c>
      <c r="CP95" s="88">
        <f t="shared" si="90"/>
        <v>0.8</v>
      </c>
      <c r="CQ95" s="88">
        <v>1</v>
      </c>
      <c r="CR95" s="67" t="s">
        <v>295</v>
      </c>
    </row>
    <row r="96" spans="1:254" s="67" customFormat="1" ht="58.5" hidden="1" customHeight="1" thickBot="1" x14ac:dyDescent="0.3">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9"/>
      <c r="BL96" s="942" t="s">
        <v>251</v>
      </c>
      <c r="BM96" s="2099"/>
      <c r="BN96" s="2099"/>
      <c r="BO96" s="2099"/>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
      <c r="V124" s="656"/>
      <c r="AA124" s="657"/>
      <c r="AB124" s="657"/>
      <c r="AD124" s="657"/>
      <c r="AE124" s="658"/>
      <c r="AH124" s="659"/>
      <c r="AI124" s="659"/>
      <c r="AK124" s="657"/>
      <c r="AR124" s="657"/>
      <c r="AV124" s="657"/>
      <c r="AX124" s="657"/>
      <c r="BB124" s="657"/>
      <c r="BC124" s="657"/>
      <c r="BE124" s="657"/>
      <c r="BI124" s="2098" t="s">
        <v>232</v>
      </c>
      <c r="BJ124" s="941"/>
      <c r="BK124" s="2098" t="s">
        <v>267</v>
      </c>
      <c r="BL124" s="941"/>
      <c r="BM124" s="2098" t="s">
        <v>233</v>
      </c>
      <c r="BN124" s="2098" t="s">
        <v>233</v>
      </c>
      <c r="BO124" s="2098" t="s">
        <v>240</v>
      </c>
      <c r="BP124" s="2095" t="s">
        <v>172</v>
      </c>
      <c r="BQ124" s="2096"/>
      <c r="BR124" s="2096"/>
      <c r="BS124" s="2096"/>
      <c r="BT124" s="2096"/>
      <c r="BU124" s="2096"/>
      <c r="BV124" s="2096"/>
      <c r="BW124" s="2096"/>
      <c r="BX124" s="2096"/>
      <c r="BY124" s="2096"/>
      <c r="BZ124" s="2096"/>
      <c r="CA124" s="2097"/>
      <c r="CB124" s="2095" t="s">
        <v>173</v>
      </c>
      <c r="CC124" s="2096"/>
      <c r="CD124" s="2096"/>
      <c r="CE124" s="2096"/>
      <c r="CF124" s="2096"/>
      <c r="CG124" s="2096"/>
      <c r="CH124" s="2096"/>
      <c r="CI124" s="2096"/>
      <c r="CJ124" s="2096"/>
      <c r="CK124" s="2096"/>
      <c r="CL124" s="2096"/>
      <c r="CM124" s="2097"/>
      <c r="CN124" s="706"/>
      <c r="CO124" s="88"/>
      <c r="CP124" s="88"/>
      <c r="CQ124" s="88"/>
    </row>
    <row r="125" spans="22:97" s="67" customFormat="1" ht="58.5" hidden="1" customHeight="1" thickBot="1" x14ac:dyDescent="0.3">
      <c r="V125" s="656"/>
      <c r="AA125" s="657"/>
      <c r="AB125" s="657"/>
      <c r="AD125" s="657"/>
      <c r="AE125" s="658"/>
      <c r="AH125" s="659"/>
      <c r="AI125" s="659"/>
      <c r="AK125" s="657"/>
      <c r="AR125" s="657"/>
      <c r="AV125" s="657"/>
      <c r="AX125" s="657"/>
      <c r="BB125" s="657"/>
      <c r="BC125" s="657"/>
      <c r="BE125" s="657"/>
      <c r="BI125" s="2099"/>
      <c r="BJ125" s="942" t="s">
        <v>253</v>
      </c>
      <c r="BK125" s="2099"/>
      <c r="BL125" s="942" t="s">
        <v>251</v>
      </c>
      <c r="BM125" s="2099"/>
      <c r="BN125" s="2099"/>
      <c r="BO125" s="2099"/>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25">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75" hidden="1" thickBot="1" x14ac:dyDescent="0.3">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
      <c r="V141" s="656"/>
      <c r="AA141" s="657"/>
      <c r="AB141" s="657"/>
      <c r="AD141" s="657"/>
      <c r="AE141" s="658"/>
      <c r="AH141" s="659"/>
      <c r="AI141" s="659"/>
      <c r="AK141" s="657"/>
      <c r="AR141" s="657"/>
      <c r="AV141" s="657"/>
      <c r="AX141" s="657"/>
      <c r="BB141" s="657"/>
      <c r="BC141" s="657"/>
      <c r="BE141" s="657"/>
      <c r="BI141" s="2098" t="s">
        <v>232</v>
      </c>
      <c r="BJ141" s="941"/>
      <c r="BK141" s="2098" t="s">
        <v>267</v>
      </c>
      <c r="BL141" s="941"/>
      <c r="BM141" s="2098" t="s">
        <v>233</v>
      </c>
      <c r="BN141" s="2098" t="s">
        <v>233</v>
      </c>
      <c r="BO141" s="2098" t="s">
        <v>240</v>
      </c>
      <c r="BP141" s="2095" t="s">
        <v>172</v>
      </c>
      <c r="BQ141" s="2096"/>
      <c r="BR141" s="2096"/>
      <c r="BS141" s="2096"/>
      <c r="BT141" s="2096"/>
      <c r="BU141" s="2096"/>
      <c r="BV141" s="2096"/>
      <c r="BW141" s="2096"/>
      <c r="BX141" s="2096"/>
      <c r="BY141" s="2096"/>
      <c r="BZ141" s="2096"/>
      <c r="CA141" s="2097"/>
      <c r="CB141" s="2095" t="s">
        <v>173</v>
      </c>
      <c r="CC141" s="2096"/>
      <c r="CD141" s="2096"/>
      <c r="CE141" s="2096"/>
      <c r="CF141" s="2096"/>
      <c r="CG141" s="2096"/>
      <c r="CH141" s="2096"/>
      <c r="CI141" s="2096"/>
      <c r="CJ141" s="2096"/>
      <c r="CK141" s="2096"/>
      <c r="CL141" s="2096"/>
      <c r="CM141" s="2097"/>
      <c r="CN141" s="706"/>
      <c r="CO141" s="88">
        <v>0.15</v>
      </c>
      <c r="CP141" s="88">
        <f t="shared" si="96"/>
        <v>0.17499999999999999</v>
      </c>
      <c r="CQ141" s="88">
        <v>0.2</v>
      </c>
    </row>
    <row r="142" spans="22:97" s="67" customFormat="1" ht="59.25" hidden="1" customHeight="1" thickBot="1" x14ac:dyDescent="0.3">
      <c r="V142" s="656"/>
      <c r="AA142" s="657"/>
      <c r="AB142" s="657"/>
      <c r="AD142" s="657"/>
      <c r="AE142" s="658"/>
      <c r="AH142" s="659"/>
      <c r="AI142" s="659"/>
      <c r="AK142" s="657"/>
      <c r="AR142" s="657"/>
      <c r="AV142" s="657"/>
      <c r="AX142" s="657"/>
      <c r="BB142" s="657"/>
      <c r="BC142" s="657"/>
      <c r="BE142" s="657"/>
      <c r="BI142" s="2099"/>
      <c r="BJ142" s="942" t="s">
        <v>253</v>
      </c>
      <c r="BK142" s="2099"/>
      <c r="BL142" s="942" t="s">
        <v>251</v>
      </c>
      <c r="BM142" s="2099"/>
      <c r="BN142" s="2099"/>
      <c r="BO142" s="2099"/>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7.25" hidden="1" thickBot="1" x14ac:dyDescent="0.3">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7.25" hidden="1" thickBot="1" x14ac:dyDescent="0.3">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6.25" hidden="1" thickBot="1" x14ac:dyDescent="0.3">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6.25" hidden="1" thickBot="1" x14ac:dyDescent="0.3">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7.25" hidden="1" thickBot="1" x14ac:dyDescent="0.3">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6.25" hidden="1" thickBot="1" x14ac:dyDescent="0.3">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6.25" hidden="1" thickBot="1" x14ac:dyDescent="0.3">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7.25" hidden="1" thickBot="1" x14ac:dyDescent="0.3">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7.25" hidden="1" thickBot="1" x14ac:dyDescent="0.3">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7.25" hidden="1" thickBot="1" x14ac:dyDescent="0.3">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7.25" hidden="1" thickBot="1" x14ac:dyDescent="0.3">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7.25" hidden="1" thickBot="1" x14ac:dyDescent="0.3">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6.25" hidden="1" thickBot="1" x14ac:dyDescent="0.3">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6.25" hidden="1" thickBot="1" x14ac:dyDescent="0.3">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6.25" hidden="1" thickBot="1" x14ac:dyDescent="0.3">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6.25" hidden="1" thickBot="1" x14ac:dyDescent="0.3">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6.25" hidden="1" thickBot="1" x14ac:dyDescent="0.3">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75" hidden="1" thickBot="1" x14ac:dyDescent="0.3">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25">
      <c r="V162" s="656"/>
      <c r="AA162" s="657"/>
      <c r="AB162" s="657"/>
      <c r="AD162" s="657"/>
      <c r="AE162" s="658"/>
      <c r="AH162" s="659"/>
      <c r="AI162" s="659"/>
      <c r="AK162" s="657"/>
      <c r="AR162" s="657"/>
      <c r="AV162" s="657"/>
      <c r="AX162" s="657"/>
      <c r="BB162" s="657"/>
      <c r="BC162" s="657"/>
      <c r="BE162" s="657"/>
      <c r="BI162" s="2098" t="s">
        <v>255</v>
      </c>
      <c r="BJ162" s="941"/>
      <c r="BK162" s="2098" t="s">
        <v>276</v>
      </c>
      <c r="BL162" s="941"/>
      <c r="BM162" s="2098" t="s">
        <v>233</v>
      </c>
      <c r="BN162" s="2098" t="s">
        <v>233</v>
      </c>
      <c r="BO162" s="2098" t="s">
        <v>240</v>
      </c>
      <c r="BP162" s="941"/>
      <c r="BQ162" s="2098" t="s">
        <v>276</v>
      </c>
      <c r="BR162" s="941"/>
      <c r="BS162" s="2098" t="s">
        <v>233</v>
      </c>
      <c r="BT162" s="2098" t="s">
        <v>233</v>
      </c>
      <c r="BU162" s="2098"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
      <c r="V163" s="656"/>
      <c r="AA163" s="657"/>
      <c r="AB163" s="657"/>
      <c r="AD163" s="657"/>
      <c r="AE163" s="658"/>
      <c r="AH163" s="659"/>
      <c r="AI163" s="659"/>
      <c r="AK163" s="657"/>
      <c r="AR163" s="657"/>
      <c r="AV163" s="657"/>
      <c r="AX163" s="657"/>
      <c r="BB163" s="657"/>
      <c r="BC163" s="657"/>
      <c r="BE163" s="657"/>
      <c r="BI163" s="2099"/>
      <c r="BJ163" s="942" t="s">
        <v>253</v>
      </c>
      <c r="BK163" s="2099"/>
      <c r="BL163" s="942" t="s">
        <v>251</v>
      </c>
      <c r="BM163" s="2099"/>
      <c r="BN163" s="2099"/>
      <c r="BO163" s="2099"/>
      <c r="BP163" s="942" t="s">
        <v>253</v>
      </c>
      <c r="BQ163" s="2099"/>
      <c r="BR163" s="942" t="s">
        <v>251</v>
      </c>
      <c r="BS163" s="2099"/>
      <c r="BT163" s="2099"/>
      <c r="BU163" s="2099"/>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8.75" hidden="1" thickBot="1" x14ac:dyDescent="0.3">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8.75" hidden="1" thickBot="1" x14ac:dyDescent="0.3">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8.75" hidden="1" thickBot="1" x14ac:dyDescent="0.3">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6.25" hidden="1" thickBot="1" x14ac:dyDescent="0.3">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8.75" hidden="1" thickBot="1" x14ac:dyDescent="0.3">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8.75" hidden="1" thickBot="1" x14ac:dyDescent="0.3">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8.75" hidden="1" thickBot="1" x14ac:dyDescent="0.3">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8.75" hidden="1" thickBot="1" x14ac:dyDescent="0.3">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26.25" hidden="1" thickBot="1" x14ac:dyDescent="0.3">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8.75" hidden="1" thickBot="1" x14ac:dyDescent="0.3">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26.25" hidden="1" thickBot="1" x14ac:dyDescent="0.3">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6.25" hidden="1" thickBot="1" x14ac:dyDescent="0.3">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0.75" hidden="1" thickBot="1" x14ac:dyDescent="0.3">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5" hidden="1" thickBot="1" x14ac:dyDescent="0.3">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41" hidden="1" thickBot="1" x14ac:dyDescent="0.3">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192" hidden="1" thickBot="1" x14ac:dyDescent="0.3">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8.75" hidden="1" thickBot="1" x14ac:dyDescent="0.3">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6.25" hidden="1" thickBot="1" x14ac:dyDescent="0.3">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35.75" hidden="1" thickBot="1" x14ac:dyDescent="0.3">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0" hidden="1" thickBot="1" x14ac:dyDescent="0.3">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6.25" hidden="1" thickBot="1" x14ac:dyDescent="0.3">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75" hidden="1" thickBot="1" x14ac:dyDescent="0.3">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25">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25">
      <c r="V188" s="656"/>
      <c r="AA188" s="657"/>
      <c r="AB188" s="657"/>
      <c r="AD188" s="657"/>
      <c r="AE188" s="658"/>
      <c r="AH188" s="659"/>
      <c r="AI188" s="659"/>
      <c r="AK188" s="657"/>
      <c r="AR188" s="657"/>
      <c r="AV188" s="657"/>
      <c r="AX188" s="657"/>
      <c r="BB188" s="657"/>
      <c r="BC188" s="657"/>
      <c r="BE188" s="657"/>
      <c r="BI188" s="2098" t="s">
        <v>250</v>
      </c>
      <c r="BJ188" s="941"/>
      <c r="BK188" s="2098" t="s">
        <v>276</v>
      </c>
      <c r="BL188" s="941"/>
      <c r="BM188" s="2098" t="s">
        <v>233</v>
      </c>
      <c r="BN188" s="2098" t="s">
        <v>233</v>
      </c>
      <c r="BO188" s="2098" t="s">
        <v>240</v>
      </c>
      <c r="BP188" s="941"/>
      <c r="BQ188" s="2098" t="s">
        <v>276</v>
      </c>
      <c r="BR188" s="941"/>
      <c r="BS188" s="2098" t="s">
        <v>233</v>
      </c>
      <c r="BT188" s="2098" t="s">
        <v>233</v>
      </c>
      <c r="BU188" s="2098"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
      <c r="V189" s="656"/>
      <c r="AA189" s="657"/>
      <c r="AB189" s="657"/>
      <c r="AD189" s="657"/>
      <c r="AE189" s="658"/>
      <c r="AH189" s="659"/>
      <c r="AI189" s="659"/>
      <c r="AK189" s="657"/>
      <c r="AR189" s="657"/>
      <c r="AV189" s="657"/>
      <c r="AX189" s="657"/>
      <c r="BB189" s="657"/>
      <c r="BC189" s="657"/>
      <c r="BE189" s="657"/>
      <c r="BI189" s="2099"/>
      <c r="BJ189" s="942" t="s">
        <v>253</v>
      </c>
      <c r="BK189" s="2099"/>
      <c r="BL189" s="942" t="s">
        <v>251</v>
      </c>
      <c r="BM189" s="2099"/>
      <c r="BN189" s="2099"/>
      <c r="BO189" s="2099"/>
      <c r="BP189" s="942" t="s">
        <v>253</v>
      </c>
      <c r="BQ189" s="2099"/>
      <c r="BR189" s="942" t="s">
        <v>251</v>
      </c>
      <c r="BS189" s="2099"/>
      <c r="BT189" s="2099"/>
      <c r="BU189" s="2099"/>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8.75" hidden="1" thickBot="1" x14ac:dyDescent="0.3">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6.25" hidden="1" thickBot="1" x14ac:dyDescent="0.3">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25">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75" hidden="1" thickBot="1" x14ac:dyDescent="0.3">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25">
      <c r="V194" s="656"/>
      <c r="AA194" s="657"/>
      <c r="AB194" s="657"/>
      <c r="AD194" s="657"/>
      <c r="AE194" s="658"/>
      <c r="AH194" s="659"/>
      <c r="AI194" s="659"/>
      <c r="AK194" s="657"/>
      <c r="AR194" s="657"/>
      <c r="AV194" s="657"/>
      <c r="AX194" s="657"/>
      <c r="BB194" s="657"/>
      <c r="BC194" s="657"/>
      <c r="BE194" s="657"/>
      <c r="BI194" s="2098" t="s">
        <v>249</v>
      </c>
      <c r="BJ194" s="941"/>
      <c r="BK194" s="2098" t="s">
        <v>277</v>
      </c>
      <c r="BL194" s="941"/>
      <c r="BM194" s="2098" t="s">
        <v>233</v>
      </c>
      <c r="BN194" s="2098" t="s">
        <v>233</v>
      </c>
      <c r="BO194" s="2098"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
      <c r="V195" s="656"/>
      <c r="AA195" s="657"/>
      <c r="AB195" s="657"/>
      <c r="AD195" s="657"/>
      <c r="AE195" s="658"/>
      <c r="AH195" s="659"/>
      <c r="AI195" s="659"/>
      <c r="AK195" s="657"/>
      <c r="AR195" s="657"/>
      <c r="AV195" s="657"/>
      <c r="AX195" s="657"/>
      <c r="BB195" s="657"/>
      <c r="BC195" s="657"/>
      <c r="BE195" s="657"/>
      <c r="BI195" s="2099"/>
      <c r="BJ195" s="942" t="s">
        <v>253</v>
      </c>
      <c r="BK195" s="2099"/>
      <c r="BL195" s="942" t="s">
        <v>251</v>
      </c>
      <c r="BM195" s="2099"/>
      <c r="BN195" s="2099"/>
      <c r="BO195" s="2099"/>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75" hidden="1" thickBot="1" x14ac:dyDescent="0.3">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75" hidden="1" thickBot="1" x14ac:dyDescent="0.3">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25">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75" hidden="1" thickBot="1" x14ac:dyDescent="0.3">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25">
      <c r="V200" s="656"/>
      <c r="AA200" s="657"/>
      <c r="AB200" s="657"/>
      <c r="AD200" s="657"/>
      <c r="AE200" s="658"/>
      <c r="AH200" s="659"/>
      <c r="AI200" s="659"/>
      <c r="AK200" s="657"/>
      <c r="AR200" s="657"/>
      <c r="AV200" s="657"/>
      <c r="AX200" s="657"/>
      <c r="BB200" s="657"/>
      <c r="BC200" s="657"/>
      <c r="BE200" s="657"/>
      <c r="BI200" s="2098" t="s">
        <v>171</v>
      </c>
      <c r="BJ200" s="941"/>
      <c r="BK200" s="2098" t="s">
        <v>276</v>
      </c>
      <c r="BL200" s="941"/>
      <c r="BM200" s="2098" t="s">
        <v>233</v>
      </c>
      <c r="BN200" s="2098" t="s">
        <v>233</v>
      </c>
      <c r="BO200" s="2098"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
      <c r="V201" s="656"/>
      <c r="AA201" s="657"/>
      <c r="AB201" s="657"/>
      <c r="AD201" s="657"/>
      <c r="AE201" s="658"/>
      <c r="AH201" s="659"/>
      <c r="AI201" s="659"/>
      <c r="AK201" s="657"/>
      <c r="AR201" s="657"/>
      <c r="AV201" s="657"/>
      <c r="AX201" s="657"/>
      <c r="BB201" s="657"/>
      <c r="BC201" s="657"/>
      <c r="BE201" s="657"/>
      <c r="BI201" s="2099"/>
      <c r="BJ201" s="942" t="s">
        <v>253</v>
      </c>
      <c r="BK201" s="2099"/>
      <c r="BL201" s="942" t="s">
        <v>251</v>
      </c>
      <c r="BM201" s="2099"/>
      <c r="BN201" s="2099"/>
      <c r="BO201" s="2099"/>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8.75" hidden="1" thickBot="1" x14ac:dyDescent="0.3">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25">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75" hidden="1" thickBot="1" x14ac:dyDescent="0.3">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25">
      <c r="V205" s="656"/>
      <c r="AA205" s="657"/>
      <c r="AB205" s="657"/>
      <c r="AD205" s="657"/>
      <c r="AE205" s="658"/>
      <c r="AH205" s="659"/>
      <c r="AI205" s="659"/>
      <c r="AK205" s="657"/>
      <c r="AR205" s="657"/>
      <c r="AV205" s="657"/>
      <c r="AX205" s="657"/>
      <c r="BB205" s="657"/>
      <c r="BC205" s="657"/>
      <c r="BE205" s="657"/>
      <c r="BI205" s="2098" t="s">
        <v>264</v>
      </c>
      <c r="BJ205" s="941"/>
      <c r="BK205" s="2098" t="s">
        <v>276</v>
      </c>
      <c r="BL205" s="941"/>
      <c r="BM205" s="2098" t="s">
        <v>233</v>
      </c>
      <c r="BN205" s="2098" t="s">
        <v>233</v>
      </c>
      <c r="BO205" s="2098" t="s">
        <v>240</v>
      </c>
      <c r="BP205" s="941"/>
      <c r="BQ205" s="2098" t="s">
        <v>276</v>
      </c>
      <c r="BR205" s="941"/>
      <c r="BS205" s="2098" t="s">
        <v>233</v>
      </c>
      <c r="BT205" s="2098" t="s">
        <v>233</v>
      </c>
      <c r="BU205" s="2098"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75" hidden="1" thickBot="1" x14ac:dyDescent="0.3">
      <c r="V206" s="656"/>
      <c r="AA206" s="657"/>
      <c r="AB206" s="657"/>
      <c r="AD206" s="657"/>
      <c r="AE206" s="658"/>
      <c r="AH206" s="659"/>
      <c r="AI206" s="659"/>
      <c r="AK206" s="657"/>
      <c r="AR206" s="657"/>
      <c r="AV206" s="657"/>
      <c r="AX206" s="657"/>
      <c r="BB206" s="657"/>
      <c r="BC206" s="657"/>
      <c r="BE206" s="657"/>
      <c r="BI206" s="2099"/>
      <c r="BJ206" s="942" t="s">
        <v>253</v>
      </c>
      <c r="BK206" s="2099"/>
      <c r="BL206" s="942" t="s">
        <v>251</v>
      </c>
      <c r="BM206" s="2099"/>
      <c r="BN206" s="2099"/>
      <c r="BO206" s="2099"/>
      <c r="BP206" s="942" t="s">
        <v>253</v>
      </c>
      <c r="BQ206" s="2099"/>
      <c r="BR206" s="942" t="s">
        <v>251</v>
      </c>
      <c r="BS206" s="2099"/>
      <c r="BT206" s="2099"/>
      <c r="BU206" s="2099"/>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8.75" hidden="1" thickBot="1" x14ac:dyDescent="0.3">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25">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25">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25">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75" hidden="1" thickBot="1" x14ac:dyDescent="0.3">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25">
      <c r="V212" s="656"/>
      <c r="AA212" s="657"/>
      <c r="AB212" s="657"/>
      <c r="AD212" s="657"/>
      <c r="AE212" s="658"/>
      <c r="AH212" s="659"/>
      <c r="AI212" s="659"/>
      <c r="AK212" s="657"/>
      <c r="AR212" s="657"/>
      <c r="AV212" s="657"/>
      <c r="AX212" s="657"/>
      <c r="BB212" s="657"/>
      <c r="BC212" s="657"/>
      <c r="BE212" s="657"/>
      <c r="BI212" s="2098" t="s">
        <v>260</v>
      </c>
      <c r="BJ212" s="941"/>
      <c r="BK212" s="2098" t="s">
        <v>276</v>
      </c>
      <c r="BL212" s="941"/>
      <c r="BM212" s="2098" t="s">
        <v>233</v>
      </c>
      <c r="BN212" s="2098" t="s">
        <v>233</v>
      </c>
      <c r="BO212" s="2098"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
      <c r="V213" s="656"/>
      <c r="AA213" s="657"/>
      <c r="AB213" s="657"/>
      <c r="AD213" s="657"/>
      <c r="AE213" s="658"/>
      <c r="AH213" s="659"/>
      <c r="AI213" s="659"/>
      <c r="AK213" s="657"/>
      <c r="AR213" s="657"/>
      <c r="AV213" s="657"/>
      <c r="AX213" s="657"/>
      <c r="BB213" s="657"/>
      <c r="BC213" s="657"/>
      <c r="BE213" s="657"/>
      <c r="BI213" s="2099"/>
      <c r="BJ213" s="942" t="s">
        <v>253</v>
      </c>
      <c r="BK213" s="2099"/>
      <c r="BL213" s="942" t="s">
        <v>251</v>
      </c>
      <c r="BM213" s="2099"/>
      <c r="BN213" s="2099"/>
      <c r="BO213" s="2099"/>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28.25" hidden="1" thickBot="1" x14ac:dyDescent="0.3">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28.25" hidden="1" thickBot="1" x14ac:dyDescent="0.3">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66.5" hidden="1" thickBot="1" x14ac:dyDescent="0.3">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39" hidden="1" thickBot="1" x14ac:dyDescent="0.3">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6.25" hidden="1" thickBot="1" x14ac:dyDescent="0.3">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6.25" hidden="1" thickBot="1" x14ac:dyDescent="0.3">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6.25" hidden="1" thickBot="1" x14ac:dyDescent="0.3">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39" hidden="1" thickBot="1" x14ac:dyDescent="0.3">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39" hidden="1" thickBot="1" x14ac:dyDescent="0.3">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6.25" hidden="1" thickBot="1" x14ac:dyDescent="0.3">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39" hidden="1" thickBot="1" x14ac:dyDescent="0.3">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39" hidden="1" thickBot="1" x14ac:dyDescent="0.3">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1.75" hidden="1" thickBot="1" x14ac:dyDescent="0.3">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39" hidden="1" thickBot="1" x14ac:dyDescent="0.3">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6.25" hidden="1" thickBot="1" x14ac:dyDescent="0.3">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39" hidden="1" thickBot="1" x14ac:dyDescent="0.3">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39" hidden="1" thickBot="1" x14ac:dyDescent="0.3">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1.75" hidden="1" thickBot="1" x14ac:dyDescent="0.3">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6.25" hidden="1" thickBot="1" x14ac:dyDescent="0.3">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1.75" hidden="1" thickBot="1" x14ac:dyDescent="0.3">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6.25" hidden="1" thickBot="1" x14ac:dyDescent="0.3">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1.75" hidden="1" thickBot="1" x14ac:dyDescent="0.3">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39" hidden="1" thickBot="1" x14ac:dyDescent="0.3">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1.75" hidden="1" thickBot="1" x14ac:dyDescent="0.3">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1.75" hidden="1" thickBot="1" x14ac:dyDescent="0.3">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1.75" hidden="1" thickBot="1" x14ac:dyDescent="0.3">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51.75" hidden="1" thickBot="1" x14ac:dyDescent="0.3">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51.75" hidden="1" thickBot="1" x14ac:dyDescent="0.3">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1.75" hidden="1" thickBot="1" x14ac:dyDescent="0.3">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1.75" hidden="1" thickBot="1" x14ac:dyDescent="0.3">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4.5" hidden="1" thickBot="1" x14ac:dyDescent="0.3">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39" hidden="1" thickBot="1" x14ac:dyDescent="0.3">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51.75" hidden="1" thickBot="1" x14ac:dyDescent="0.3">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1.75" hidden="1" thickBot="1" x14ac:dyDescent="0.3">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1.75" hidden="1" thickBot="1" x14ac:dyDescent="0.3">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51.75" hidden="1" thickBot="1" x14ac:dyDescent="0.3">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51.75" hidden="1" thickBot="1" x14ac:dyDescent="0.3">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39" hidden="1" thickBot="1" x14ac:dyDescent="0.3">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39" hidden="1" thickBot="1" x14ac:dyDescent="0.3">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39" hidden="1" thickBot="1" x14ac:dyDescent="0.3">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1.75" hidden="1" thickBot="1" x14ac:dyDescent="0.3">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1.75" hidden="1" thickBot="1" x14ac:dyDescent="0.3">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1.75" hidden="1" thickBot="1" x14ac:dyDescent="0.3">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1.75" hidden="1" thickBot="1" x14ac:dyDescent="0.3">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1.75" hidden="1" thickBot="1" x14ac:dyDescent="0.3">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39" hidden="1" thickBot="1" x14ac:dyDescent="0.3">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1.75" hidden="1" thickBot="1" x14ac:dyDescent="0.3">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1.75" hidden="1" thickBot="1" x14ac:dyDescent="0.3">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1.75" hidden="1" thickBot="1" x14ac:dyDescent="0.3">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1.75" hidden="1" thickBot="1" x14ac:dyDescent="0.3">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51.75" hidden="1" thickBot="1" x14ac:dyDescent="0.3">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1.75" hidden="1" thickBot="1" x14ac:dyDescent="0.3">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4.5" hidden="1" thickBot="1" x14ac:dyDescent="0.3">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1.75" hidden="1" thickBot="1" x14ac:dyDescent="0.3">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39" hidden="1" thickBot="1" x14ac:dyDescent="0.3">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39" hidden="1" thickBot="1" x14ac:dyDescent="0.3">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39" hidden="1" thickBot="1" x14ac:dyDescent="0.3">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39" hidden="1" thickBot="1" x14ac:dyDescent="0.3">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39" hidden="1" thickBot="1" x14ac:dyDescent="0.3">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39" hidden="1" thickBot="1" x14ac:dyDescent="0.3">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39" hidden="1" thickBot="1" x14ac:dyDescent="0.3">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25">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8.75" hidden="1" thickBot="1" x14ac:dyDescent="0.3">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25">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8" t="s">
        <v>333</v>
      </c>
      <c r="BJ279" s="2098" t="s">
        <v>253</v>
      </c>
      <c r="BK279" s="2098" t="s">
        <v>279</v>
      </c>
      <c r="BL279" s="941"/>
      <c r="BM279" s="2098" t="s">
        <v>233</v>
      </c>
      <c r="BN279" s="2098" t="s">
        <v>233</v>
      </c>
      <c r="BO279" s="2098"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75" hidden="1" thickBot="1" x14ac:dyDescent="0.3">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9"/>
      <c r="BJ280" s="2099"/>
      <c r="BK280" s="2099"/>
      <c r="BL280" s="942" t="s">
        <v>251</v>
      </c>
      <c r="BM280" s="2099"/>
      <c r="BN280" s="2099"/>
      <c r="BO280" s="2099"/>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25">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75" hidden="1" thickBot="1" x14ac:dyDescent="0.3">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095" t="s">
        <v>106</v>
      </c>
      <c r="BL300" s="2096"/>
      <c r="BM300" s="2096"/>
      <c r="BN300" s="2096"/>
      <c r="BO300" s="2097"/>
      <c r="BP300" s="2095" t="s">
        <v>110</v>
      </c>
      <c r="BQ300" s="2096"/>
      <c r="BR300" s="2096"/>
      <c r="BS300" s="2096"/>
      <c r="BT300" s="2097"/>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100" t="s">
        <v>378</v>
      </c>
      <c r="DC300" s="2100" t="s">
        <v>379</v>
      </c>
      <c r="DD300" s="2100"/>
      <c r="DE300" s="2101" t="s">
        <v>159</v>
      </c>
      <c r="DF300" s="2100" t="s">
        <v>160</v>
      </c>
      <c r="DG300" s="2100" t="s">
        <v>162</v>
      </c>
      <c r="DH300" s="2100" t="s">
        <v>388</v>
      </c>
      <c r="DI300" s="2100" t="s">
        <v>389</v>
      </c>
      <c r="DJ300" s="2100" t="s">
        <v>379</v>
      </c>
      <c r="DK300" s="2100"/>
      <c r="DL300" s="2100" t="s">
        <v>390</v>
      </c>
      <c r="DM300" s="2100"/>
    </row>
    <row r="301" spans="15:119" s="67" customFormat="1" ht="21.75" hidden="1" customHeight="1" x14ac:dyDescent="0.25">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121" t="s">
        <v>555</v>
      </c>
      <c r="AJ301" s="2121"/>
      <c r="AK301" s="2121"/>
      <c r="AL301" s="2121"/>
      <c r="AM301" s="2121"/>
      <c r="AN301" s="682" t="s">
        <v>553</v>
      </c>
      <c r="AO301" s="682"/>
      <c r="AP301" s="682"/>
      <c r="AQ301" s="682"/>
      <c r="AR301" s="682"/>
      <c r="AS301" s="682"/>
      <c r="AT301" s="682"/>
      <c r="AU301" s="682"/>
      <c r="AV301" s="682"/>
      <c r="AW301" s="682"/>
      <c r="AX301" s="682"/>
      <c r="AY301" s="682"/>
      <c r="AZ301" s="682"/>
      <c r="BA301" s="682"/>
      <c r="BB301" s="682"/>
      <c r="BC301" s="682"/>
      <c r="BD301" s="682"/>
      <c r="BI301" s="2098" t="s">
        <v>58</v>
      </c>
      <c r="BJ301" s="941"/>
      <c r="BK301" s="2098" t="s">
        <v>280</v>
      </c>
      <c r="BL301" s="941"/>
      <c r="BM301" s="2098" t="s">
        <v>233</v>
      </c>
      <c r="BN301" s="2098" t="s">
        <v>233</v>
      </c>
      <c r="BO301" s="2098" t="s">
        <v>240</v>
      </c>
      <c r="BP301" s="2098" t="s">
        <v>281</v>
      </c>
      <c r="BQ301" s="941"/>
      <c r="BR301" s="2098" t="s">
        <v>233</v>
      </c>
      <c r="BS301" s="2098" t="s">
        <v>233</v>
      </c>
      <c r="BT301" s="2098"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100"/>
      <c r="DC301" s="943">
        <v>1995</v>
      </c>
      <c r="DD301" s="946">
        <v>2007</v>
      </c>
      <c r="DE301" s="2101"/>
      <c r="DF301" s="2100"/>
      <c r="DG301" s="2100"/>
      <c r="DH301" s="2100"/>
      <c r="DI301" s="2100"/>
      <c r="DJ301" s="946">
        <v>1995</v>
      </c>
      <c r="DK301" s="946">
        <v>2007</v>
      </c>
      <c r="DL301" s="946">
        <v>1995</v>
      </c>
      <c r="DM301" s="946">
        <v>2007</v>
      </c>
    </row>
    <row r="302" spans="15:119" s="67" customFormat="1" ht="34.5" hidden="1" customHeight="1" thickBot="1" x14ac:dyDescent="0.3">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9"/>
      <c r="BJ302" s="942" t="s">
        <v>253</v>
      </c>
      <c r="BK302" s="2099"/>
      <c r="BL302" s="942" t="s">
        <v>251</v>
      </c>
      <c r="BM302" s="2099"/>
      <c r="BN302" s="2099"/>
      <c r="BO302" s="2099"/>
      <c r="BP302" s="2099"/>
      <c r="BQ302" s="942" t="s">
        <v>251</v>
      </c>
      <c r="BR302" s="2099"/>
      <c r="BS302" s="2099"/>
      <c r="BT302" s="2099"/>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39"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39"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39"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6.25"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6.25"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6.25"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6.25"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6.25"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6.25"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8.75"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6.25"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6.25"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1.75"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4.5"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4.5"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51.75"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51.75"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8.75"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6.25"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6.25"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8.75"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6.25"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6.25"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6.25"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6.25"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6.25"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6.25"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25">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25">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8.75" hidden="1" thickBot="1" x14ac:dyDescent="0.3">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25">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8" t="s">
        <v>58</v>
      </c>
      <c r="BJ336" s="941"/>
      <c r="BK336" s="2098" t="s">
        <v>279</v>
      </c>
      <c r="BL336" s="941"/>
      <c r="BM336" s="2098" t="s">
        <v>233</v>
      </c>
      <c r="BN336" s="2098" t="s">
        <v>233</v>
      </c>
      <c r="BO336" s="2098" t="s">
        <v>240</v>
      </c>
      <c r="BP336" s="2098" t="s">
        <v>282</v>
      </c>
      <c r="BQ336" s="941"/>
      <c r="BR336" s="2098" t="s">
        <v>233</v>
      </c>
      <c r="BS336" s="2098" t="s">
        <v>233</v>
      </c>
      <c r="BT336" s="2098"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75" hidden="1" thickBot="1" x14ac:dyDescent="0.3">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9"/>
      <c r="BJ337" s="942" t="s">
        <v>253</v>
      </c>
      <c r="BK337" s="2099"/>
      <c r="BL337" s="942" t="s">
        <v>251</v>
      </c>
      <c r="BM337" s="2099"/>
      <c r="BN337" s="2099"/>
      <c r="BO337" s="2099"/>
      <c r="BP337" s="2099"/>
      <c r="BQ337" s="942" t="s">
        <v>251</v>
      </c>
      <c r="BR337" s="2099"/>
      <c r="BS337" s="2099"/>
      <c r="BT337" s="2099"/>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39" hidden="1" thickBot="1" x14ac:dyDescent="0.3">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39" hidden="1" thickBot="1" x14ac:dyDescent="0.3">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1.75" hidden="1" thickBot="1" x14ac:dyDescent="0.3">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4.5" hidden="1" thickBot="1" x14ac:dyDescent="0.3">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4.5" hidden="1" thickBot="1" x14ac:dyDescent="0.3">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6.25" hidden="1" thickBot="1" x14ac:dyDescent="0.3">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26.25" hidden="1" thickBot="1" x14ac:dyDescent="0.3">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25">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75" hidden="1" thickBot="1" x14ac:dyDescent="0.3">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25">
      <c r="BI347" s="2098" t="s">
        <v>261</v>
      </c>
      <c r="BJ347" s="941"/>
      <c r="BK347" s="2098" t="s">
        <v>282</v>
      </c>
      <c r="BL347" s="941"/>
      <c r="BM347" s="2098" t="s">
        <v>233</v>
      </c>
      <c r="BN347" s="2098" t="s">
        <v>233</v>
      </c>
      <c r="BO347" s="2098"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75" hidden="1" thickBot="1" x14ac:dyDescent="0.3">
      <c r="BI348" s="2099"/>
      <c r="BJ348" s="942" t="s">
        <v>253</v>
      </c>
      <c r="BK348" s="2099"/>
      <c r="BL348" s="942" t="s">
        <v>251</v>
      </c>
      <c r="BM348" s="2099"/>
      <c r="BN348" s="2099"/>
      <c r="BO348" s="2099"/>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1.75" hidden="1" thickBot="1" x14ac:dyDescent="0.3">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39" hidden="1" thickBot="1" x14ac:dyDescent="0.3">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39" hidden="1" thickBot="1" x14ac:dyDescent="0.3">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1.75" hidden="1" thickBot="1" x14ac:dyDescent="0.3">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6.25" hidden="1" thickBot="1" x14ac:dyDescent="0.3">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39" hidden="1" thickBot="1" x14ac:dyDescent="0.3">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6.25" hidden="1" thickBot="1" x14ac:dyDescent="0.3">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75" hidden="1" thickBot="1" x14ac:dyDescent="0.3">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25">
      <c r="BI357" s="2102" t="s">
        <v>299</v>
      </c>
      <c r="BJ357" s="944"/>
      <c r="BK357" s="2104" t="s">
        <v>282</v>
      </c>
      <c r="BL357" s="944"/>
      <c r="BM357" s="2104" t="s">
        <v>233</v>
      </c>
      <c r="BN357" s="2104" t="s">
        <v>233</v>
      </c>
      <c r="BO357" s="2106"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25">
      <c r="BI358" s="2103"/>
      <c r="BJ358" s="945" t="s">
        <v>253</v>
      </c>
      <c r="BK358" s="2105"/>
      <c r="BL358" s="945" t="s">
        <v>251</v>
      </c>
      <c r="BM358" s="2105"/>
      <c r="BN358" s="2105"/>
      <c r="BO358" s="2107"/>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1" hidden="1" x14ac:dyDescent="0.25">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5" hidden="1" customHeight="1" x14ac:dyDescent="0.25">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1" hidden="1" x14ac:dyDescent="0.25">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1" hidden="1" x14ac:dyDescent="0.25">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1" hidden="1" x14ac:dyDescent="0.25">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1" hidden="1" x14ac:dyDescent="0.25">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1" hidden="1" x14ac:dyDescent="0.25">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1" hidden="1" x14ac:dyDescent="0.25">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1" hidden="1" x14ac:dyDescent="0.25">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1" hidden="1" x14ac:dyDescent="0.25">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1" hidden="1" x14ac:dyDescent="0.25">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1" hidden="1" x14ac:dyDescent="0.25">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1" hidden="1" x14ac:dyDescent="0.25">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1" hidden="1" x14ac:dyDescent="0.25">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1.75" hidden="1" thickBot="1" x14ac:dyDescent="0.3">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75" hidden="1" thickBot="1" x14ac:dyDescent="0.3">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25">
      <c r="BI375" s="2098" t="s">
        <v>300</v>
      </c>
      <c r="BJ375" s="941"/>
      <c r="BK375" s="2098" t="s">
        <v>302</v>
      </c>
      <c r="BL375" s="941"/>
      <c r="BM375" s="2098" t="s">
        <v>233</v>
      </c>
      <c r="BN375" s="2098" t="s">
        <v>233</v>
      </c>
      <c r="BO375" s="2098"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75" hidden="1" thickBot="1" x14ac:dyDescent="0.3">
      <c r="BI376" s="2099"/>
      <c r="BJ376" s="942" t="s">
        <v>253</v>
      </c>
      <c r="BK376" s="2099"/>
      <c r="BL376" s="942" t="s">
        <v>251</v>
      </c>
      <c r="BM376" s="2099"/>
      <c r="BN376" s="2099"/>
      <c r="BO376" s="2099"/>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6.25" hidden="1" thickBot="1" x14ac:dyDescent="0.3">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39" hidden="1" thickBot="1" x14ac:dyDescent="0.3">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39" hidden="1" thickBot="1" x14ac:dyDescent="0.3">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39" hidden="1" thickBot="1" x14ac:dyDescent="0.3">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39" hidden="1" thickBot="1" x14ac:dyDescent="0.3">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hidden="1" thickBot="1" x14ac:dyDescent="0.3">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hidden="1" thickBot="1" x14ac:dyDescent="0.3">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hidden="1" thickBot="1" x14ac:dyDescent="0.3">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6.25" hidden="1" thickBot="1" x14ac:dyDescent="0.3">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hidden="1" thickBot="1" x14ac:dyDescent="0.3">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hidden="1" thickBot="1" x14ac:dyDescent="0.3">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hidden="1" thickBot="1" x14ac:dyDescent="0.3">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hidden="1" thickBot="1" x14ac:dyDescent="0.3">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6.25" hidden="1" thickBot="1" x14ac:dyDescent="0.3">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6.25" hidden="1" thickBot="1" x14ac:dyDescent="0.3">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6.25" hidden="1" thickBot="1" x14ac:dyDescent="0.3">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6.25" hidden="1" thickBot="1" x14ac:dyDescent="0.3">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6.25" hidden="1" thickBot="1" x14ac:dyDescent="0.3">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6.25" hidden="1" thickBot="1" x14ac:dyDescent="0.3">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6.25" hidden="1" thickBot="1" x14ac:dyDescent="0.3">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6.25" hidden="1" thickBot="1" x14ac:dyDescent="0.3">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6.25" hidden="1" thickBot="1" x14ac:dyDescent="0.3">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6.25" hidden="1" thickBot="1" x14ac:dyDescent="0.3">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6.25" hidden="1" thickBot="1" x14ac:dyDescent="0.3">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6.25" hidden="1" thickBot="1" x14ac:dyDescent="0.3">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39" hidden="1" thickBot="1" x14ac:dyDescent="0.3">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6.25" hidden="1" thickBot="1" x14ac:dyDescent="0.3">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6.25" hidden="1" thickBot="1" x14ac:dyDescent="0.3">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6.25" hidden="1" thickBot="1" x14ac:dyDescent="0.3">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6.25" hidden="1" thickBot="1" x14ac:dyDescent="0.3">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75" hidden="1" thickBo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25">
      <c r="BI410" s="2098" t="s">
        <v>301</v>
      </c>
      <c r="BJ410" s="941"/>
      <c r="BK410" s="2098" t="s">
        <v>302</v>
      </c>
      <c r="BL410" s="941"/>
      <c r="BM410" s="2098" t="s">
        <v>233</v>
      </c>
      <c r="BN410" s="2098" t="s">
        <v>233</v>
      </c>
      <c r="BO410" s="2098"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75" hidden="1" thickBot="1" x14ac:dyDescent="0.3">
      <c r="BI411" s="2099"/>
      <c r="BJ411" s="942" t="s">
        <v>253</v>
      </c>
      <c r="BK411" s="2099"/>
      <c r="BL411" s="942" t="s">
        <v>251</v>
      </c>
      <c r="BM411" s="2099"/>
      <c r="BN411" s="2099"/>
      <c r="BO411" s="2099"/>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25">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25">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25">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25">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25">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25">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75" hidden="1" thickBot="1" x14ac:dyDescent="0.3">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75" hidden="1" thickBot="1" x14ac:dyDescent="0.3">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75" hidden="1" thickBot="1" x14ac:dyDescent="0.3">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75" hidden="1" thickBot="1" x14ac:dyDescent="0.3">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75" hidden="1" thickBot="1" x14ac:dyDescent="0.3">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75" hidden="1" thickBot="1" x14ac:dyDescent="0.3">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75" hidden="1" thickBot="1" x14ac:dyDescent="0.3">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75" hidden="1" thickBot="1" x14ac:dyDescent="0.3">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75" hidden="1" thickBot="1" x14ac:dyDescent="0.3">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75" hidden="1" thickBot="1" x14ac:dyDescent="0.3">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75" hidden="1" thickBot="1" x14ac:dyDescent="0.3">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75" hidden="1" thickBot="1" x14ac:dyDescent="0.3">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75" hidden="1" thickBot="1" x14ac:dyDescent="0.3">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75" hidden="1" thickBot="1" x14ac:dyDescent="0.3">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25">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25">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75" hidden="1" thickBot="1" x14ac:dyDescent="0.3">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75" hidden="1" thickBot="1" x14ac:dyDescent="0.3">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75" hidden="1" thickBot="1" x14ac:dyDescent="0.3">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75" hidden="1" thickBot="1" x14ac:dyDescent="0.3">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75" hidden="1" thickBot="1" x14ac:dyDescent="0.3">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75" hidden="1" thickBot="1" x14ac:dyDescent="0.3">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75" hidden="1" thickBot="1" x14ac:dyDescent="0.3">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75" hidden="1" thickBot="1" x14ac:dyDescent="0.3">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75" hidden="1" thickBot="1" x14ac:dyDescent="0.3">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75" hidden="1" thickBot="1" x14ac:dyDescent="0.3">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25">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25">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25">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25">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25">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25">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25">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25">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25">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25">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25">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25">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25">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25">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25">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25">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25">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25">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25">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25">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25">
      <c r="BI475" s="636">
        <v>0</v>
      </c>
      <c r="BJ475" s="637">
        <v>0</v>
      </c>
      <c r="BK475" s="637">
        <v>0</v>
      </c>
      <c r="BL475" s="637">
        <v>0</v>
      </c>
      <c r="BM475" s="102">
        <v>0</v>
      </c>
      <c r="BN475" s="102">
        <v>0</v>
      </c>
      <c r="BO475" s="102">
        <v>0</v>
      </c>
      <c r="BP475" s="637"/>
      <c r="CO475" s="88"/>
      <c r="CP475" s="88"/>
      <c r="CQ475" s="88"/>
    </row>
    <row r="476" spans="22:95" s="65" customFormat="1" hidden="1" x14ac:dyDescent="0.25">
      <c r="BI476" s="636"/>
      <c r="BJ476" s="637"/>
      <c r="BK476" s="637"/>
      <c r="BL476" s="637"/>
      <c r="BM476" s="102"/>
      <c r="BN476" s="102"/>
      <c r="BO476" s="102"/>
      <c r="BP476" s="637"/>
      <c r="CO476" s="88"/>
      <c r="CP476" s="88"/>
      <c r="CQ476" s="88"/>
    </row>
    <row r="477" spans="22:95" s="65" customFormat="1" hidden="1" x14ac:dyDescent="0.25">
      <c r="BI477" s="636"/>
      <c r="BJ477" s="637"/>
      <c r="BK477" s="637"/>
      <c r="BL477" s="637"/>
      <c r="BM477" s="102"/>
      <c r="BN477" s="102"/>
      <c r="BO477" s="102"/>
      <c r="BP477" s="637"/>
      <c r="CO477" s="88"/>
      <c r="CP477" s="88"/>
      <c r="CQ477" s="88"/>
    </row>
    <row r="478" spans="22:95" s="65" customFormat="1" ht="15" hidden="1" customHeight="1" x14ac:dyDescent="0.25">
      <c r="BI478" s="636" t="s">
        <v>232</v>
      </c>
      <c r="BJ478" s="637"/>
      <c r="BK478" s="637" t="s">
        <v>267</v>
      </c>
      <c r="BL478" s="637"/>
      <c r="BM478" s="102" t="s">
        <v>233</v>
      </c>
      <c r="BN478" s="102" t="s">
        <v>233</v>
      </c>
      <c r="BO478" s="102" t="s">
        <v>240</v>
      </c>
      <c r="BP478" s="637"/>
      <c r="CO478" s="88"/>
      <c r="CP478" s="88"/>
      <c r="CQ478" s="88"/>
    </row>
    <row r="479" spans="22:95" s="65" customFormat="1" hidden="1" x14ac:dyDescent="0.25">
      <c r="BI479" s="636"/>
      <c r="BJ479" s="637" t="s">
        <v>253</v>
      </c>
      <c r="BK479" s="637"/>
      <c r="BL479" s="637" t="s">
        <v>251</v>
      </c>
      <c r="BM479" s="102"/>
      <c r="BN479" s="102"/>
      <c r="BO479" s="102"/>
      <c r="BP479" s="637"/>
      <c r="CO479" s="88"/>
      <c r="CP479" s="88"/>
      <c r="CQ479" s="88"/>
    </row>
    <row r="480" spans="22:95" s="65" customFormat="1" hidden="1" x14ac:dyDescent="0.25">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25">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25">
      <c r="BI482" s="636"/>
      <c r="BJ482" s="637"/>
      <c r="BK482" s="637"/>
      <c r="BL482" s="637"/>
      <c r="BM482" s="102"/>
      <c r="BN482" s="102"/>
      <c r="BO482" s="102"/>
      <c r="BP482" s="637"/>
      <c r="CO482" s="88"/>
      <c r="CP482" s="88"/>
      <c r="CQ482" s="88"/>
    </row>
    <row r="483" spans="22:137" s="65" customFormat="1" hidden="1" x14ac:dyDescent="0.25">
      <c r="BI483" s="636"/>
      <c r="BJ483" s="637"/>
      <c r="BK483" s="637"/>
      <c r="BL483" s="637"/>
      <c r="BM483" s="102"/>
      <c r="BN483" s="102"/>
      <c r="BO483" s="102"/>
      <c r="BP483" s="637"/>
      <c r="CO483" s="88"/>
      <c r="CP483" s="88"/>
      <c r="CQ483" s="88"/>
    </row>
    <row r="484" spans="22:137" s="65" customFormat="1" ht="15" hidden="1" customHeight="1" x14ac:dyDescent="0.25">
      <c r="BI484" s="636" t="s">
        <v>232</v>
      </c>
      <c r="BJ484" s="637"/>
      <c r="BK484" s="637" t="s">
        <v>267</v>
      </c>
      <c r="BL484" s="637"/>
      <c r="BM484" s="102" t="s">
        <v>233</v>
      </c>
      <c r="BN484" s="102" t="s">
        <v>233</v>
      </c>
      <c r="BO484" s="102" t="s">
        <v>240</v>
      </c>
      <c r="BP484" s="637"/>
      <c r="CO484" s="88"/>
      <c r="CP484" s="88"/>
      <c r="CQ484" s="88"/>
    </row>
    <row r="485" spans="22:137" s="65" customFormat="1" hidden="1" x14ac:dyDescent="0.25">
      <c r="BI485" s="636"/>
      <c r="BJ485" s="637" t="s">
        <v>253</v>
      </c>
      <c r="BK485" s="637"/>
      <c r="BL485" s="637" t="s">
        <v>251</v>
      </c>
      <c r="BM485" s="102"/>
      <c r="BN485" s="102"/>
      <c r="BO485" s="102"/>
      <c r="BP485" s="637"/>
      <c r="CO485" s="88"/>
      <c r="CP485" s="88"/>
      <c r="CQ485" s="88"/>
    </row>
    <row r="486" spans="22:137" s="65" customFormat="1" hidden="1" x14ac:dyDescent="0.25">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25">
      <c r="BI487" s="636"/>
      <c r="BJ487" s="637"/>
      <c r="BK487" s="637"/>
      <c r="BL487" s="637"/>
      <c r="BM487" s="102"/>
      <c r="BN487" s="102"/>
      <c r="BO487" s="102"/>
      <c r="BP487" s="637"/>
      <c r="CO487" s="88"/>
      <c r="CP487" s="88"/>
      <c r="CQ487" s="88"/>
    </row>
    <row r="488" spans="22:137" s="65" customFormat="1" hidden="1" x14ac:dyDescent="0.25">
      <c r="BI488" s="636"/>
      <c r="BJ488" s="637"/>
      <c r="BK488" s="637"/>
      <c r="BL488" s="637"/>
      <c r="BM488" s="102"/>
      <c r="BN488" s="102"/>
      <c r="BO488" s="102"/>
      <c r="BP488" s="637"/>
      <c r="CO488" s="88"/>
      <c r="CP488" s="88"/>
      <c r="CQ488" s="88"/>
    </row>
    <row r="489" spans="22:137" s="65" customFormat="1" hidden="1" x14ac:dyDescent="0.25">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25">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25">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25">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25">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25">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25">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25">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25">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25">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25">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25">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25">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25">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25">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25">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25">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25">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25">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25">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25">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25">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25">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25">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25">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25">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25">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25">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25">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25">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25">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25">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25">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25">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25">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25">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25">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25">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25">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25">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25">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25">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25">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25">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25">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25">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25">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25">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25">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25">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25">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25">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25">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25">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25">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25">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25">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25">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25">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25">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25">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25">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25">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25">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25">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25">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25">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25">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25">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25">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25">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25">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25">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25">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25">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25">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25">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25">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25">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25">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25">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25">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25">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25">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25">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25">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25">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25">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25">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25">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25">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25">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25">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25">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25">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25">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25">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25">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25">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25">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25">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25">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25">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25">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25">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25">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25">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25">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25">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25">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25">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25">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25">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25">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25">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25">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25">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25">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25">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25">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25">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25">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25">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25">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25">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25">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25">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25">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25">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25">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25">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25">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25">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25">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25">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25">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25">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25">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25">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25">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25">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25">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25">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25">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25">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25">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25">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25">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25">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25">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25">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25">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25">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25">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25">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25">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25">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25">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25">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25">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25">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25">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25">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25">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25">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25">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25">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25">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25">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25">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25">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25">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25">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25">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25">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25">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25">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25">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25">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25">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25">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25">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25">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25">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25">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25">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25">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25">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25">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25">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25">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25">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25">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25">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25">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25">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25">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25">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25">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25">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25">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25">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25">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25">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25">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25">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25">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25">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25">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25">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25">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25">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25">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25">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25">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25">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25">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25">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25">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25">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25">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25">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25">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25">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25">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25">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25">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25">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25">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25">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25">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25">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25">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25">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25">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25">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25">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25">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25">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25">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25">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25">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25">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25">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25">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25">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25">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25">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25">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25">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25">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25">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25">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25">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25">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25">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25">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25">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25">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25">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25">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25">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25">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25">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25">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25">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25">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25">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25">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25">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25">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25">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25">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25">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25">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25">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25">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25">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25">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25">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25">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25">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25">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25">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25">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25">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25">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25">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25">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25">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25">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25">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25">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25">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25">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25">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25">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25">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25">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25">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25">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25">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25">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25">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25">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25">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25">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25">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25">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25">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25">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25">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25">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25">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25">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25">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25">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25">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25">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I375:BI376"/>
    <mergeCell ref="BK375:BK376"/>
    <mergeCell ref="BM375:BM376"/>
    <mergeCell ref="BN375:BN376"/>
    <mergeCell ref="BO375:BO376"/>
    <mergeCell ref="BI410:BI411"/>
    <mergeCell ref="BK410:BK411"/>
    <mergeCell ref="BM410:BM411"/>
    <mergeCell ref="BN410:BN411"/>
    <mergeCell ref="BO410:BO411"/>
    <mergeCell ref="BI347:BI348"/>
    <mergeCell ref="BK347:BK348"/>
    <mergeCell ref="BM347:BM348"/>
    <mergeCell ref="BN347:BN348"/>
    <mergeCell ref="BO347:BO348"/>
    <mergeCell ref="BI357:BI358"/>
    <mergeCell ref="BK357:BK358"/>
    <mergeCell ref="BM357:BM358"/>
    <mergeCell ref="BN357:BN358"/>
    <mergeCell ref="BO357:BO358"/>
    <mergeCell ref="BI336:BI337"/>
    <mergeCell ref="BK336:BK337"/>
    <mergeCell ref="BM336:BM337"/>
    <mergeCell ref="BN336:BN337"/>
    <mergeCell ref="BO336:BO337"/>
    <mergeCell ref="BP336:BP337"/>
    <mergeCell ref="BR336:BR337"/>
    <mergeCell ref="BS336:BS337"/>
    <mergeCell ref="BT336:BT337"/>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279:BI280"/>
    <mergeCell ref="BJ279:BJ280"/>
    <mergeCell ref="BK279:BK280"/>
    <mergeCell ref="BM279:BM280"/>
    <mergeCell ref="BN279:BN280"/>
    <mergeCell ref="BO279:BO280"/>
    <mergeCell ref="BQ205:BQ206"/>
    <mergeCell ref="BS205:BS206"/>
    <mergeCell ref="BT205:BT206"/>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7"/>
  <sheetViews>
    <sheetView topLeftCell="A13" zoomScale="85" zoomScaleNormal="85" workbookViewId="0">
      <selection activeCell="E25" sqref="E25"/>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5703125" style="66" customWidth="1"/>
    <col min="6" max="21" width="14.5703125" style="66" hidden="1" customWidth="1"/>
    <col min="22" max="22" width="14.5703125" style="61" hidden="1" customWidth="1"/>
    <col min="23" max="23" width="14.5703125" style="66" hidden="1" customWidth="1"/>
    <col min="24" max="25" width="14.5703125" style="66" customWidth="1"/>
    <col min="26" max="26" width="14.5703125" style="66" hidden="1" customWidth="1"/>
    <col min="27" max="28" width="14.5703125" style="62" customWidth="1"/>
    <col min="29" max="29" width="14.5703125" style="66" hidden="1" customWidth="1"/>
    <col min="30" max="30" width="14.5703125" style="62" hidden="1" customWidth="1"/>
    <col min="31" max="31" width="14.5703125" style="63" customWidth="1"/>
    <col min="32" max="32" width="14.5703125" style="66" customWidth="1"/>
    <col min="33" max="33" width="14.5703125" style="66" hidden="1" customWidth="1"/>
    <col min="34" max="35" width="14.5703125" style="64" customWidth="1"/>
    <col min="36" max="36" width="14.5703125" style="66" hidden="1" customWidth="1"/>
    <col min="37" max="37" width="14.5703125" style="62" hidden="1" customWidth="1"/>
    <col min="38" max="39" width="14.5703125" style="66" customWidth="1"/>
    <col min="40" max="40" width="14.5703125" style="66" hidden="1" customWidth="1"/>
    <col min="41" max="42" width="14.5703125" style="66" customWidth="1"/>
    <col min="43" max="43" width="14.5703125" style="66" hidden="1" customWidth="1"/>
    <col min="44" max="44" width="14.5703125" style="62" hidden="1" customWidth="1"/>
    <col min="45" max="46" width="14.5703125" style="66" customWidth="1"/>
    <col min="47" max="47" width="14.5703125" style="66" hidden="1" customWidth="1"/>
    <col min="48" max="48" width="14.5703125" style="62" customWidth="1"/>
    <col min="49" max="49" width="14.5703125" style="66" hidden="1" customWidth="1"/>
    <col min="50" max="50" width="14.5703125" style="62" hidden="1" customWidth="1"/>
    <col min="51" max="52" width="14.5703125" style="66" customWidth="1"/>
    <col min="53" max="53" width="14.5703125" style="66" hidden="1" customWidth="1"/>
    <col min="54" max="55" width="14.5703125" style="62" customWidth="1"/>
    <col min="56" max="56" width="14.5703125" style="66" hidden="1" customWidth="1"/>
    <col min="57" max="57" width="14.5703125" style="62" hidden="1" customWidth="1"/>
    <col min="58" max="58" width="14.5703125" style="66" customWidth="1"/>
    <col min="59" max="59" width="17.5703125" style="66" hidden="1" customWidth="1"/>
    <col min="60" max="60" width="14.5703125" style="67" hidden="1" customWidth="1"/>
    <col min="61" max="61" width="14.5703125" style="70" hidden="1" customWidth="1"/>
    <col min="62" max="64" width="14.5703125" style="111" hidden="1" customWidth="1"/>
    <col min="65" max="67" width="14.5703125" style="105" hidden="1" customWidth="1"/>
    <col min="68" max="79" width="14.5703125" style="111" hidden="1" customWidth="1"/>
    <col min="80" max="80" width="14.5703125" style="112" hidden="1" customWidth="1"/>
    <col min="81" max="82" width="14.5703125" style="111" hidden="1" customWidth="1"/>
    <col min="83" max="83" width="14.5703125" style="112" hidden="1" customWidth="1"/>
    <col min="84" max="84" width="11.5703125" style="112" hidden="1" customWidth="1"/>
    <col min="85" max="85" width="14.85546875" style="112" hidden="1" customWidth="1"/>
    <col min="86" max="86" width="11.5703125" style="112" hidden="1" customWidth="1"/>
    <col min="87" max="88" width="11.5703125" style="111" hidden="1" customWidth="1"/>
    <col min="89" max="90" width="11.5703125" style="112" hidden="1" customWidth="1"/>
    <col min="91" max="91" width="14.85546875" style="112" hidden="1" customWidth="1"/>
    <col min="92" max="92" width="11.5703125" style="74" hidden="1" customWidth="1"/>
    <col min="93" max="95" width="11.5703125" style="68" hidden="1" customWidth="1"/>
    <col min="96" max="96" width="11.5703125" style="69" hidden="1" customWidth="1"/>
    <col min="97" max="99" width="11.5703125" style="67" hidden="1" customWidth="1"/>
    <col min="100" max="100" width="11.42578125" style="67" hidden="1" customWidth="1"/>
    <col min="101" max="101" width="13.42578125" style="67" hidden="1" customWidth="1"/>
    <col min="102" max="102" width="14.85546875" style="67" hidden="1" customWidth="1"/>
    <col min="103" max="103" width="11.5703125" style="67" hidden="1" customWidth="1"/>
    <col min="104" max="111" width="11.42578125" style="67" hidden="1" customWidth="1"/>
    <col min="112" max="113" width="0" style="67" hidden="1" customWidth="1"/>
    <col min="114" max="126" width="11.42578125" style="67"/>
    <col min="127" max="134" width="11.42578125" style="88"/>
    <col min="135" max="179" width="11.42578125" style="65"/>
    <col min="180" max="16384" width="11.42578125" style="66"/>
  </cols>
  <sheetData>
    <row r="1" spans="1:179" s="65" customFormat="1" ht="8.4499999999999993"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25">
      <c r="A2" s="13"/>
      <c r="B2" s="2209" t="s">
        <v>1287</v>
      </c>
      <c r="C2" s="2209"/>
      <c r="D2" s="2209"/>
      <c r="E2" s="2209"/>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209"/>
      <c r="C3" s="2209"/>
      <c r="D3" s="2209"/>
      <c r="E3" s="2209"/>
      <c r="F3" s="2209"/>
      <c r="G3" s="2209"/>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25">
      <c r="A5" s="13"/>
      <c r="B5" s="2210" t="s">
        <v>645</v>
      </c>
      <c r="C5" s="2210"/>
      <c r="D5" s="2210"/>
      <c r="E5" s="2210"/>
      <c r="F5" s="2210"/>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25">
      <c r="A6" s="13"/>
      <c r="B6" s="622" t="s">
        <v>17</v>
      </c>
      <c r="C6" s="1554">
        <f>INDUSTRIA!C6</f>
        <v>0</v>
      </c>
      <c r="D6" s="622" t="s">
        <v>16</v>
      </c>
      <c r="E6" s="2088">
        <f>INDUSTRIA!E6</f>
        <v>0</v>
      </c>
      <c r="F6" s="2088"/>
      <c r="G6" s="2088"/>
      <c r="H6" s="2088"/>
      <c r="I6" s="2088"/>
      <c r="J6" s="2088"/>
      <c r="K6" s="2088"/>
      <c r="L6" s="2088"/>
      <c r="M6" s="2088"/>
      <c r="N6" s="2088"/>
      <c r="O6" s="2088"/>
      <c r="P6" s="2088"/>
      <c r="Q6" s="2088"/>
      <c r="R6" s="2088"/>
      <c r="S6" s="2088"/>
      <c r="T6" s="2088"/>
      <c r="U6" s="2088"/>
      <c r="V6" s="2088"/>
      <c r="W6" s="2088"/>
      <c r="X6" s="2088"/>
      <c r="Y6" s="2088"/>
      <c r="Z6" s="2088"/>
      <c r="AA6" s="2088"/>
      <c r="AB6" s="2088"/>
      <c r="AC6" s="2088"/>
      <c r="AD6" s="2088"/>
      <c r="AE6" s="2088"/>
      <c r="AF6" s="2088"/>
      <c r="AG6" s="2088"/>
      <c r="AH6" s="2088"/>
      <c r="AI6" s="2088"/>
      <c r="AJ6" s="2088"/>
      <c r="AK6" s="2088"/>
      <c r="AL6" s="2088"/>
      <c r="AM6" s="2088"/>
      <c r="AN6" s="2088"/>
      <c r="AO6" s="2088"/>
      <c r="AP6" s="2088"/>
      <c r="AQ6" s="2088"/>
      <c r="AR6" s="2088"/>
      <c r="AS6" s="2088"/>
      <c r="AT6" s="2088"/>
      <c r="AU6" s="2088"/>
      <c r="AV6" s="2088"/>
      <c r="AW6" s="2088"/>
      <c r="AX6" s="2088"/>
      <c r="AY6" s="2088"/>
      <c r="AZ6" s="2088"/>
      <c r="BA6" s="2088"/>
      <c r="BB6" s="2088"/>
      <c r="BC6" s="2088"/>
      <c r="BD6" s="2088"/>
      <c r="BE6" s="2088"/>
      <c r="BF6" s="2088"/>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25">
      <c r="A7" s="13"/>
      <c r="B7" s="622" t="s">
        <v>646</v>
      </c>
      <c r="C7" s="1554">
        <f>INDUSTRIA!C7</f>
        <v>0</v>
      </c>
      <c r="D7" s="622" t="s">
        <v>17</v>
      </c>
      <c r="E7" s="2088">
        <f>INDUSTRIA!E7</f>
        <v>0</v>
      </c>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c r="AP7" s="2088"/>
      <c r="AQ7" s="2088"/>
      <c r="AR7" s="2088"/>
      <c r="AS7" s="2088"/>
      <c r="AT7" s="2088"/>
      <c r="AU7" s="2088"/>
      <c r="AV7" s="2088"/>
      <c r="AW7" s="2088"/>
      <c r="AX7" s="2088"/>
      <c r="AY7" s="2088"/>
      <c r="AZ7" s="2088"/>
      <c r="BA7" s="2088"/>
      <c r="BB7" s="2088"/>
      <c r="BC7" s="2088"/>
      <c r="BD7" s="2088"/>
      <c r="BE7" s="2088"/>
      <c r="BF7" s="2088"/>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622" t="s">
        <v>18</v>
      </c>
      <c r="C8" s="1554">
        <f>INDUSTRIA!C8</f>
        <v>0</v>
      </c>
      <c r="D8" s="622" t="s">
        <v>19</v>
      </c>
      <c r="E8" s="2088">
        <f>INDUSTRIA!E8</f>
        <v>0</v>
      </c>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2088"/>
      <c r="AV8" s="2088"/>
      <c r="AW8" s="2088"/>
      <c r="AX8" s="2088"/>
      <c r="AY8" s="2088"/>
      <c r="AZ8" s="2088"/>
      <c r="BA8" s="2088"/>
      <c r="BB8" s="2088"/>
      <c r="BC8" s="2088"/>
      <c r="BD8" s="2088"/>
      <c r="BE8" s="2088"/>
      <c r="BF8" s="2088"/>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622" t="s">
        <v>20</v>
      </c>
      <c r="C9" s="1554">
        <f>INDUSTRIA!C9</f>
        <v>0</v>
      </c>
      <c r="D9" s="622" t="s">
        <v>21</v>
      </c>
      <c r="E9" s="2088">
        <f>INDUSTRIA!E9</f>
        <v>0</v>
      </c>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2088"/>
      <c r="AN9" s="2088"/>
      <c r="AO9" s="2088"/>
      <c r="AP9" s="2088"/>
      <c r="AQ9" s="2088"/>
      <c r="AR9" s="2088"/>
      <c r="AS9" s="2088"/>
      <c r="AT9" s="2088"/>
      <c r="AU9" s="2088"/>
      <c r="AV9" s="2088"/>
      <c r="AW9" s="2088"/>
      <c r="AX9" s="2088"/>
      <c r="AY9" s="2088"/>
      <c r="AZ9" s="2088"/>
      <c r="BA9" s="2088"/>
      <c r="BB9" s="2088"/>
      <c r="BC9" s="2088"/>
      <c r="BD9" s="2088"/>
      <c r="BE9" s="2088"/>
      <c r="BF9" s="2088"/>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622" t="s">
        <v>121</v>
      </c>
      <c r="C10" s="1554">
        <f>INDUSTRIA!C10</f>
        <v>0</v>
      </c>
      <c r="D10" s="622" t="s">
        <v>22</v>
      </c>
      <c r="E10" s="2088">
        <f>INDUSTRIA!E10</f>
        <v>0</v>
      </c>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8"/>
      <c r="AM10" s="2088"/>
      <c r="AN10" s="2088"/>
      <c r="AO10" s="2088"/>
      <c r="AP10" s="2088"/>
      <c r="AQ10" s="2088"/>
      <c r="AR10" s="2088"/>
      <c r="AS10" s="2088"/>
      <c r="AT10" s="2088"/>
      <c r="AU10" s="2088"/>
      <c r="AV10" s="2088"/>
      <c r="AW10" s="2088"/>
      <c r="AX10" s="2088"/>
      <c r="AY10" s="2088"/>
      <c r="AZ10" s="2088"/>
      <c r="BA10" s="2088"/>
      <c r="BB10" s="2088"/>
      <c r="BC10" s="2088"/>
      <c r="BD10" s="2088"/>
      <c r="BE10" s="2088"/>
      <c r="BF10" s="2088"/>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42" t="s">
        <v>23</v>
      </c>
      <c r="C12" s="2211" t="s">
        <v>1742</v>
      </c>
      <c r="D12" s="2212"/>
      <c r="E12" s="2212"/>
      <c r="F12" s="2212"/>
      <c r="G12" s="2212"/>
      <c r="H12" s="2212"/>
      <c r="I12" s="2212"/>
      <c r="J12" s="2212"/>
      <c r="K12" s="2212"/>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2212"/>
      <c r="AM12" s="2212"/>
      <c r="AN12" s="2212"/>
      <c r="AO12" s="2212"/>
      <c r="AP12" s="2212"/>
      <c r="AQ12" s="2212"/>
      <c r="AR12" s="2212"/>
      <c r="AS12" s="2212"/>
      <c r="AT12" s="2212"/>
      <c r="AU12" s="2212"/>
      <c r="AV12" s="2212"/>
      <c r="AW12" s="2212"/>
      <c r="AX12" s="2212"/>
      <c r="AY12" s="2212"/>
      <c r="AZ12" s="2212"/>
      <c r="BA12" s="2212"/>
      <c r="BB12" s="2212"/>
      <c r="BC12" s="2212"/>
      <c r="BD12" s="2212"/>
      <c r="BE12" s="2212"/>
      <c r="BF12" s="2212"/>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5.0999999999999996" customHeight="1" x14ac:dyDescent="0.25">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25">
      <c r="A14" s="13"/>
      <c r="B14" s="2186" t="s">
        <v>48</v>
      </c>
      <c r="C14" s="2187"/>
      <c r="D14" s="2187"/>
      <c r="E14" s="2187"/>
      <c r="F14" s="2187"/>
      <c r="G14" s="2187"/>
      <c r="H14" s="2187"/>
      <c r="I14" s="2187"/>
      <c r="J14" s="2187"/>
      <c r="K14" s="2187"/>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c r="AH14" s="2187"/>
      <c r="AI14" s="2187"/>
      <c r="AJ14" s="2187"/>
      <c r="AK14" s="2187"/>
      <c r="AL14" s="2187"/>
      <c r="AM14" s="2187"/>
      <c r="AN14" s="2187"/>
      <c r="AO14" s="2187"/>
      <c r="AP14" s="2187"/>
      <c r="AQ14" s="2187"/>
      <c r="AR14" s="2187"/>
      <c r="AS14" s="2187"/>
      <c r="AT14" s="2187"/>
      <c r="AU14" s="2187"/>
      <c r="AV14" s="2187"/>
      <c r="AW14" s="2187"/>
      <c r="AX14" s="2187"/>
      <c r="AY14" s="2187"/>
      <c r="AZ14" s="2187"/>
      <c r="BA14" s="2187"/>
      <c r="BB14" s="2187"/>
      <c r="BC14" s="2187"/>
      <c r="BD14" s="2187"/>
      <c r="BE14" s="2187"/>
      <c r="BF14" s="2187"/>
      <c r="BG14" s="2188"/>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25">
      <c r="A15" s="13"/>
      <c r="B15" s="2189" t="s">
        <v>1728</v>
      </c>
      <c r="C15" s="2184" t="s">
        <v>287</v>
      </c>
      <c r="D15" s="2184" t="s">
        <v>25</v>
      </c>
      <c r="E15" s="2184"/>
      <c r="F15" s="2184"/>
      <c r="G15" s="2184"/>
      <c r="H15" s="2184"/>
      <c r="I15" s="2184"/>
      <c r="J15" s="2184"/>
      <c r="K15" s="2184"/>
      <c r="L15" s="2184"/>
      <c r="M15" s="2184"/>
      <c r="N15" s="2184"/>
      <c r="O15" s="2184"/>
      <c r="P15" s="2184"/>
      <c r="Q15" s="2184"/>
      <c r="R15" s="2184"/>
      <c r="S15" s="2184" t="s">
        <v>193</v>
      </c>
      <c r="T15" s="2184"/>
      <c r="U15" s="2184"/>
      <c r="V15" s="2184"/>
      <c r="W15" s="2184"/>
      <c r="X15" s="2185" t="s">
        <v>201</v>
      </c>
      <c r="Y15" s="2185"/>
      <c r="Z15" s="2185"/>
      <c r="AA15" s="2185"/>
      <c r="AB15" s="2185"/>
      <c r="AC15" s="2185"/>
      <c r="AD15" s="2185"/>
      <c r="AE15" s="2185" t="s">
        <v>200</v>
      </c>
      <c r="AF15" s="2185"/>
      <c r="AG15" s="2185"/>
      <c r="AH15" s="2185"/>
      <c r="AI15" s="2185"/>
      <c r="AJ15" s="2185"/>
      <c r="AK15" s="2185"/>
      <c r="AL15" s="2185" t="s">
        <v>199</v>
      </c>
      <c r="AM15" s="2185"/>
      <c r="AN15" s="2185"/>
      <c r="AO15" s="2185"/>
      <c r="AP15" s="2185"/>
      <c r="AQ15" s="2185"/>
      <c r="AR15" s="2185"/>
      <c r="AS15" s="2185" t="s">
        <v>362</v>
      </c>
      <c r="AT15" s="2185"/>
      <c r="AU15" s="2185"/>
      <c r="AV15" s="2185"/>
      <c r="AW15" s="2185"/>
      <c r="AX15" s="2185"/>
      <c r="AY15" s="2185" t="s">
        <v>198</v>
      </c>
      <c r="AZ15" s="2185"/>
      <c r="BA15" s="2185"/>
      <c r="BB15" s="2185"/>
      <c r="BC15" s="2185"/>
      <c r="BD15" s="2185"/>
      <c r="BE15" s="2185"/>
      <c r="BF15" s="2184" t="s">
        <v>604</v>
      </c>
      <c r="BG15" s="2191"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25">
      <c r="A16" s="13"/>
      <c r="B16" s="2190"/>
      <c r="C16" s="2184"/>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2" t="s">
        <v>194</v>
      </c>
      <c r="Y16" s="2192"/>
      <c r="Z16" s="960" t="s">
        <v>202</v>
      </c>
      <c r="AA16" s="422" t="s">
        <v>603</v>
      </c>
      <c r="AB16" s="422" t="s">
        <v>615</v>
      </c>
      <c r="AC16" s="421" t="s">
        <v>203</v>
      </c>
      <c r="AD16" s="422" t="s">
        <v>294</v>
      </c>
      <c r="AE16" s="2192" t="s">
        <v>195</v>
      </c>
      <c r="AF16" s="2192"/>
      <c r="AG16" s="421" t="s">
        <v>204</v>
      </c>
      <c r="AH16" s="423" t="s">
        <v>616</v>
      </c>
      <c r="AI16" s="423" t="s">
        <v>617</v>
      </c>
      <c r="AJ16" s="421" t="s">
        <v>205</v>
      </c>
      <c r="AK16" s="422" t="s">
        <v>294</v>
      </c>
      <c r="AL16" s="2192" t="s">
        <v>196</v>
      </c>
      <c r="AM16" s="2192"/>
      <c r="AN16" s="960" t="s">
        <v>206</v>
      </c>
      <c r="AO16" s="960" t="s">
        <v>618</v>
      </c>
      <c r="AP16" s="960" t="s">
        <v>619</v>
      </c>
      <c r="AQ16" s="421" t="s">
        <v>207</v>
      </c>
      <c r="AR16" s="422" t="s">
        <v>294</v>
      </c>
      <c r="AS16" s="2192" t="s">
        <v>620</v>
      </c>
      <c r="AT16" s="2192"/>
      <c r="AU16" s="421" t="s">
        <v>364</v>
      </c>
      <c r="AV16" s="422" t="s">
        <v>621</v>
      </c>
      <c r="AW16" s="421" t="s">
        <v>363</v>
      </c>
      <c r="AX16" s="422" t="s">
        <v>294</v>
      </c>
      <c r="AY16" s="2192" t="s">
        <v>197</v>
      </c>
      <c r="AZ16" s="2192"/>
      <c r="BA16" s="421" t="s">
        <v>208</v>
      </c>
      <c r="BB16" s="422" t="s">
        <v>622</v>
      </c>
      <c r="BC16" s="422" t="s">
        <v>623</v>
      </c>
      <c r="BD16" s="421" t="s">
        <v>209</v>
      </c>
      <c r="BE16" s="422" t="s">
        <v>294</v>
      </c>
      <c r="BF16" s="2184"/>
      <c r="BG16" s="2191"/>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25">
      <c r="A17" s="13"/>
      <c r="B17" s="333" t="s">
        <v>396</v>
      </c>
      <c r="C17" s="209" t="s">
        <v>2</v>
      </c>
      <c r="D17" s="435" t="str">
        <f t="shared" ref="D17:D27" si="0">VLOOKUP($C17,$BI$106:$CM$491,2,FALSE)</f>
        <v xml:space="preserve">t </v>
      </c>
      <c r="E17" s="579">
        <v>0</v>
      </c>
      <c r="F17" s="1535"/>
      <c r="G17" s="1535"/>
      <c r="H17" s="1535"/>
      <c r="I17" s="1535"/>
      <c r="J17" s="1535"/>
      <c r="K17" s="1535"/>
      <c r="L17" s="1535"/>
      <c r="M17" s="1535"/>
      <c r="N17" s="1535"/>
      <c r="O17" s="1535"/>
      <c r="P17" s="1535"/>
      <c r="Q17" s="132">
        <f t="shared" ref="Q17:Q27" si="1">SUM(E17:P17)</f>
        <v>0</v>
      </c>
      <c r="R17" s="133">
        <f t="shared" ref="R17:R27" si="2">COUNT(E17:P17)</f>
        <v>1</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0.8</v>
      </c>
      <c r="X17" s="436">
        <f t="shared" ref="X17:X27" si="7">VLOOKUP($C17,$BI$106:$CM$491,3,FALSE)</f>
        <v>2534.8130000000001</v>
      </c>
      <c r="Y17" s="437" t="str">
        <f t="shared" ref="Y17:Y27" si="8">VLOOKUP($C17,$BI$106:$CM$491,4,FALSE)</f>
        <v>kg CO2/t</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2.87602E-2</v>
      </c>
      <c r="AF17" s="437" t="str">
        <f t="shared" ref="AF17:AF27" si="15">VLOOKUP($C17,$BI$106:$CM$491,10,FALSE)</f>
        <v>kg CH4/t</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4.3140400000000002E-2</v>
      </c>
      <c r="AM17" s="437" t="str">
        <f t="shared" ref="AM17:AM27" si="22">VLOOKUP($C17,$BI$106:$CM$491,16,FALSE)</f>
        <v>kg N2O/t</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25">
      <c r="A18" s="13"/>
      <c r="B18" s="334" t="s">
        <v>395</v>
      </c>
      <c r="C18" s="209" t="s">
        <v>3</v>
      </c>
      <c r="D18" s="435" t="str">
        <f t="shared" si="0"/>
        <v>t</v>
      </c>
      <c r="E18" s="579">
        <v>2.4283176072547165E-4</v>
      </c>
      <c r="F18" s="1535"/>
      <c r="G18" s="1535"/>
      <c r="H18" s="1535"/>
      <c r="I18" s="1535"/>
      <c r="J18" s="1535"/>
      <c r="K18" s="1535"/>
      <c r="L18" s="1535"/>
      <c r="M18" s="1535"/>
      <c r="N18" s="1535"/>
      <c r="O18" s="1535"/>
      <c r="P18" s="1535"/>
      <c r="Q18" s="132">
        <f t="shared" si="1"/>
        <v>2.4283176072547165E-4</v>
      </c>
      <c r="R18" s="133">
        <f t="shared" si="2"/>
        <v>1</v>
      </c>
      <c r="S18" s="132">
        <f t="shared" si="3"/>
        <v>0</v>
      </c>
      <c r="T18" s="132">
        <f t="shared" si="4"/>
        <v>0</v>
      </c>
      <c r="U18" s="132">
        <f t="shared" si="5"/>
        <v>0</v>
      </c>
      <c r="V18" s="1343"/>
      <c r="W18" s="135">
        <f t="shared" si="6"/>
        <v>0.17499999999999999</v>
      </c>
      <c r="X18" s="436">
        <f t="shared" si="7"/>
        <v>0</v>
      </c>
      <c r="Y18" s="437" t="str">
        <f t="shared" si="8"/>
        <v>kg CO2/t</v>
      </c>
      <c r="Z18" s="438">
        <f t="shared" si="9"/>
        <v>4.4099999999999999E-3</v>
      </c>
      <c r="AA18" s="439">
        <f t="shared" si="10"/>
        <v>0</v>
      </c>
      <c r="AB18" s="439">
        <f t="shared" si="11"/>
        <v>0</v>
      </c>
      <c r="AC18" s="438">
        <f t="shared" si="12"/>
        <v>0</v>
      </c>
      <c r="AD18" s="439">
        <f t="shared" si="13"/>
        <v>0</v>
      </c>
      <c r="AE18" s="440">
        <f t="shared" si="14"/>
        <v>0.50980349999999997</v>
      </c>
      <c r="AF18" s="437" t="str">
        <f t="shared" si="15"/>
        <v>kg CH4/t</v>
      </c>
      <c r="AG18" s="438">
        <f t="shared" si="16"/>
        <v>0</v>
      </c>
      <c r="AH18" s="441">
        <f t="shared" si="17"/>
        <v>1.2379648152900797E-7</v>
      </c>
      <c r="AI18" s="441">
        <f t="shared" si="18"/>
        <v>3.9367281126224535E-7</v>
      </c>
      <c r="AJ18" s="438">
        <f t="shared" si="19"/>
        <v>0.17499999999999999</v>
      </c>
      <c r="AK18" s="439">
        <f t="shared" si="20"/>
        <v>4.7462098962680319E-15</v>
      </c>
      <c r="AL18" s="440">
        <f t="shared" si="21"/>
        <v>6.7973800000000001E-2</v>
      </c>
      <c r="AM18" s="437" t="str">
        <f t="shared" si="22"/>
        <v>kg N2O/t</v>
      </c>
      <c r="AN18" s="438">
        <f t="shared" si="23"/>
        <v>0</v>
      </c>
      <c r="AO18" s="441">
        <f t="shared" si="24"/>
        <v>1.6506197537201066E-8</v>
      </c>
      <c r="AP18" s="441">
        <f t="shared" si="25"/>
        <v>4.5887229153418958E-8</v>
      </c>
      <c r="AQ18" s="438">
        <f t="shared" si="26"/>
        <v>0.17499999999999999</v>
      </c>
      <c r="AR18" s="439">
        <f t="shared" si="27"/>
        <v>6.4485157605962962E-17</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4.3956004041566431E-7</v>
      </c>
      <c r="BG18" s="444">
        <f t="shared" si="36"/>
        <v>0.15779226472291166</v>
      </c>
      <c r="BH18" s="15">
        <f t="shared" si="37"/>
        <v>4.8106950538739949E-15</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25">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25">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33" t="s">
        <v>401</v>
      </c>
      <c r="C21" s="209" t="s">
        <v>234</v>
      </c>
      <c r="D21" s="435" t="str">
        <f t="shared" si="0"/>
        <v>Gal</v>
      </c>
      <c r="E21" s="86">
        <v>4.5440635586824378E-7</v>
      </c>
      <c r="F21" s="1548"/>
      <c r="G21" s="1535"/>
      <c r="H21" s="1535"/>
      <c r="I21" s="1535"/>
      <c r="J21" s="1535"/>
      <c r="K21" s="1535"/>
      <c r="L21" s="1535"/>
      <c r="M21" s="1535"/>
      <c r="N21" s="1535"/>
      <c r="O21" s="1535"/>
      <c r="P21" s="1535"/>
      <c r="Q21" s="132">
        <f t="shared" si="1"/>
        <v>4.5440635586824378E-7</v>
      </c>
      <c r="R21" s="133">
        <f t="shared" si="2"/>
        <v>1</v>
      </c>
      <c r="S21" s="132">
        <f t="shared" si="3"/>
        <v>0</v>
      </c>
      <c r="T21" s="132">
        <f t="shared" si="4"/>
        <v>0</v>
      </c>
      <c r="U21" s="132">
        <f t="shared" si="5"/>
        <v>0</v>
      </c>
      <c r="V21" s="1343"/>
      <c r="W21" s="135">
        <f t="shared" si="6"/>
        <v>0</v>
      </c>
      <c r="X21" s="436">
        <f t="shared" si="7"/>
        <v>9.6232000000000006</v>
      </c>
      <c r="Y21" s="437" t="str">
        <f t="shared" si="8"/>
        <v>kg CO2/gal</v>
      </c>
      <c r="Z21" s="438">
        <f t="shared" si="9"/>
        <v>2.0399999999999997E-3</v>
      </c>
      <c r="AA21" s="445">
        <f t="shared" si="10"/>
        <v>4.3728432437912842E-9</v>
      </c>
      <c r="AB21" s="439">
        <f t="shared" si="11"/>
        <v>1.8803225948302521E-8</v>
      </c>
      <c r="AC21" s="438">
        <f t="shared" si="12"/>
        <v>2.0399999999999997E-3</v>
      </c>
      <c r="AD21" s="439">
        <f t="shared" si="13"/>
        <v>1.4713807313114361E-21</v>
      </c>
      <c r="AE21" s="446">
        <f t="shared" si="14"/>
        <v>2.7199999999999997E-5</v>
      </c>
      <c r="AF21" s="437" t="str">
        <f t="shared" si="15"/>
        <v>kg CH4/gal</v>
      </c>
      <c r="AG21" s="438">
        <f t="shared" si="16"/>
        <v>0</v>
      </c>
      <c r="AH21" s="441">
        <f t="shared" si="17"/>
        <v>1.235985287961623E-14</v>
      </c>
      <c r="AI21" s="441">
        <f t="shared" si="18"/>
        <v>3.9304332157179617E-14</v>
      </c>
      <c r="AJ21" s="438">
        <f t="shared" si="19"/>
        <v>0</v>
      </c>
      <c r="AK21" s="439">
        <f t="shared" si="20"/>
        <v>0</v>
      </c>
      <c r="AL21" s="440">
        <f t="shared" si="21"/>
        <v>5.4E-6</v>
      </c>
      <c r="AM21" s="437" t="str">
        <f t="shared" si="22"/>
        <v>kg N2O/gal</v>
      </c>
      <c r="AN21" s="438">
        <f t="shared" si="23"/>
        <v>0</v>
      </c>
      <c r="AO21" s="447">
        <f t="shared" si="24"/>
        <v>2.4537943216885165E-15</v>
      </c>
      <c r="AP21" s="441">
        <f t="shared" si="25"/>
        <v>6.8215482142940753E-15</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1.8803272074182894E-8</v>
      </c>
      <c r="BG21" s="444">
        <f t="shared" si="36"/>
        <v>2.0399949957222554E-3</v>
      </c>
      <c r="BH21" s="15">
        <f t="shared" si="37"/>
        <v>1.4713807313114361E-21</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25">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25">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25">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25">
      <c r="A25" s="13"/>
      <c r="B25" s="333" t="s">
        <v>397</v>
      </c>
      <c r="C25" s="209" t="s">
        <v>426</v>
      </c>
      <c r="D25" s="435" t="str">
        <f t="shared" si="0"/>
        <v>m3</v>
      </c>
      <c r="E25" s="85">
        <v>6.3042824675109714E-4</v>
      </c>
      <c r="F25" s="1549"/>
      <c r="G25" s="1549"/>
      <c r="H25" s="1548"/>
      <c r="I25" s="1548"/>
      <c r="J25" s="1548"/>
      <c r="K25" s="1548"/>
      <c r="L25" s="1535"/>
      <c r="M25" s="1535"/>
      <c r="N25" s="1535"/>
      <c r="O25" s="1535"/>
      <c r="P25" s="1535"/>
      <c r="Q25" s="132">
        <f t="shared" si="1"/>
        <v>6.3042824675109714E-4</v>
      </c>
      <c r="R25" s="133">
        <f t="shared" si="2"/>
        <v>1</v>
      </c>
      <c r="S25" s="132">
        <f t="shared" si="3"/>
        <v>0</v>
      </c>
      <c r="T25" s="132">
        <f t="shared" si="4"/>
        <v>0</v>
      </c>
      <c r="U25" s="132">
        <f t="shared" si="5"/>
        <v>0</v>
      </c>
      <c r="V25" s="1343"/>
      <c r="W25" s="135">
        <f t="shared" si="6"/>
        <v>0.17499999999999999</v>
      </c>
      <c r="X25" s="436">
        <f t="shared" si="7"/>
        <v>1.9805999999999999</v>
      </c>
      <c r="Y25" s="437" t="str">
        <f t="shared" si="8"/>
        <v>kg CO2/m3</v>
      </c>
      <c r="Z25" s="438">
        <f t="shared" si="9"/>
        <v>6.5890000000000004E-2</v>
      </c>
      <c r="AA25" s="439">
        <f t="shared" si="10"/>
        <v>1.2486261855152228E-6</v>
      </c>
      <c r="AB25" s="445">
        <f t="shared" si="11"/>
        <v>5.3690925977154584E-6</v>
      </c>
      <c r="AC25" s="438">
        <f t="shared" si="12"/>
        <v>0.18699329426479441</v>
      </c>
      <c r="AD25" s="439">
        <f t="shared" si="13"/>
        <v>1.00798449886166E-12</v>
      </c>
      <c r="AE25" s="446">
        <f t="shared" si="14"/>
        <v>3.57E-5</v>
      </c>
      <c r="AF25" s="437" t="str">
        <f t="shared" si="15"/>
        <v>kg CH4/m3</v>
      </c>
      <c r="AG25" s="438">
        <f t="shared" si="16"/>
        <v>15.4</v>
      </c>
      <c r="AH25" s="449">
        <f t="shared" si="17"/>
        <v>2.2506288409014166E-11</v>
      </c>
      <c r="AI25" s="441">
        <f t="shared" si="18"/>
        <v>7.1569997140665058E-11</v>
      </c>
      <c r="AJ25" s="438">
        <f t="shared" si="19"/>
        <v>15.400994286084259</v>
      </c>
      <c r="AK25" s="439">
        <f t="shared" si="20"/>
        <v>1.2149531159679514E-18</v>
      </c>
      <c r="AL25" s="440">
        <f t="shared" si="21"/>
        <v>3.5999999999999998E-6</v>
      </c>
      <c r="AM25" s="437" t="str">
        <f t="shared" si="22"/>
        <v>kg N2O/m3</v>
      </c>
      <c r="AN25" s="438">
        <f t="shared" si="23"/>
        <v>0.77</v>
      </c>
      <c r="AO25" s="441">
        <f t="shared" si="24"/>
        <v>2.2695416883039495E-12</v>
      </c>
      <c r="AP25" s="441">
        <f t="shared" si="25"/>
        <v>6.3093258934849791E-12</v>
      </c>
      <c r="AQ25" s="438">
        <f t="shared" si="26"/>
        <v>0.78963599208749347</v>
      </c>
      <c r="AR25" s="439">
        <f t="shared" si="27"/>
        <v>2.4821029568860472E-23</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5.3691704770384923E-6</v>
      </c>
      <c r="BG25" s="444">
        <f t="shared" si="36"/>
        <v>0.18699069463916082</v>
      </c>
      <c r="BH25" s="15">
        <f t="shared" si="37"/>
        <v>1.007985713839597E-12</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25">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25">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25">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5.3878958236637607E-6</v>
      </c>
      <c r="AC28" s="428">
        <f>IF(AB28&gt;0,SQRT(SUM(AD17:AD27))/AB28,0)</f>
        <v>0.18634070621462001</v>
      </c>
      <c r="AD28" s="429"/>
      <c r="AE28" s="430"/>
      <c r="AF28" s="425"/>
      <c r="AG28" s="425"/>
      <c r="AH28" s="431"/>
      <c r="AI28" s="427">
        <f>SUM(AI17:AI27)</f>
        <v>3.9374442056371818E-7</v>
      </c>
      <c r="AJ28" s="428">
        <f>IF(AI28&gt;0,SQRT(SUM(AK17:AK27))/AI28,0)</f>
        <v>0.1749905662737529</v>
      </c>
      <c r="AK28" s="429"/>
      <c r="AL28" s="425"/>
      <c r="AM28" s="425"/>
      <c r="AN28" s="425"/>
      <c r="AO28" s="425"/>
      <c r="AP28" s="427">
        <f>SUM(AP17:AP27)</f>
        <v>4.5893545300860661E-8</v>
      </c>
      <c r="AQ28" s="428">
        <f>IF(AP28&gt;0,SQRT(SUM(AR17:AR27))/AP28,0)</f>
        <v>0.17497594911599051</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5.8275337895283395E-6</v>
      </c>
      <c r="BG28" s="433">
        <f>IF(BF28&gt;0,SQRT(SUM(BH17:BH27))/BF28,0)</f>
        <v>0.17269361327422703</v>
      </c>
      <c r="BH28" s="15">
        <f t="shared" si="37"/>
        <v>1.012796410364852E-12</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25">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25">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25">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25">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25">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193"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194"/>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193"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194"/>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5.3878958236637607E-6</v>
      </c>
      <c r="AC40" s="412">
        <f>IF(AB40&gt;0,(SQRT(AD28+AD39))/AB40,0)</f>
        <v>0</v>
      </c>
      <c r="AD40" s="411">
        <f>(AB40*AC40)^2</f>
        <v>0</v>
      </c>
      <c r="AE40" s="413"/>
      <c r="AF40" s="409"/>
      <c r="AG40" s="409"/>
      <c r="AH40" s="414"/>
      <c r="AI40" s="411">
        <f>+AI28+AI39</f>
        <v>3.9374442056371818E-7</v>
      </c>
      <c r="AJ40" s="412">
        <f>IF(AI40&gt;0,(SQRT(AK28+AK39))/AI40,0)</f>
        <v>0</v>
      </c>
      <c r="AK40" s="411">
        <f>(AI40*AJ40)^2</f>
        <v>0</v>
      </c>
      <c r="AL40" s="409"/>
      <c r="AM40" s="409"/>
      <c r="AN40" s="409"/>
      <c r="AO40" s="409"/>
      <c r="AP40" s="411">
        <f>+AP28+AP39</f>
        <v>4.5893545300860661E-8</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5.8275337895283395E-6</v>
      </c>
      <c r="BG40" s="417">
        <f>IF(BF40&gt;0,(SQRT(BH28+BH39))/BF40,0)</f>
        <v>0.17269361327422703</v>
      </c>
      <c r="BH40" s="15">
        <f t="shared" si="37"/>
        <v>1.012796410364852E-12</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5.0999999999999996" customHeight="1" x14ac:dyDescent="0.25">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186" t="s">
        <v>51</v>
      </c>
      <c r="C42" s="2187"/>
      <c r="D42" s="2187"/>
      <c r="E42" s="2187"/>
      <c r="F42" s="2187"/>
      <c r="G42" s="2187"/>
      <c r="H42" s="2187"/>
      <c r="I42" s="2187"/>
      <c r="J42" s="2187"/>
      <c r="K42" s="2187"/>
      <c r="L42" s="218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c r="AS42" s="2187"/>
      <c r="AT42" s="2187"/>
      <c r="AU42" s="2187"/>
      <c r="AV42" s="2187"/>
      <c r="AW42" s="2187"/>
      <c r="AX42" s="2187"/>
      <c r="AY42" s="2187"/>
      <c r="AZ42" s="2187"/>
      <c r="BA42" s="2187"/>
      <c r="BB42" s="2187"/>
      <c r="BC42" s="2187"/>
      <c r="BD42" s="2187"/>
      <c r="BE42" s="2187"/>
      <c r="BF42" s="2187"/>
      <c r="BG42" s="2188"/>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182" t="s">
        <v>1728</v>
      </c>
      <c r="C43" s="2184" t="s">
        <v>287</v>
      </c>
      <c r="D43" s="2184" t="s">
        <v>25</v>
      </c>
      <c r="E43" s="2184"/>
      <c r="F43" s="2184"/>
      <c r="G43" s="2184"/>
      <c r="H43" s="2184"/>
      <c r="I43" s="2184"/>
      <c r="J43" s="2184"/>
      <c r="K43" s="2184"/>
      <c r="L43" s="2184"/>
      <c r="M43" s="2184"/>
      <c r="N43" s="2184"/>
      <c r="O43" s="2184"/>
      <c r="P43" s="2184"/>
      <c r="Q43" s="2184"/>
      <c r="R43" s="2184"/>
      <c r="S43" s="2184" t="s">
        <v>193</v>
      </c>
      <c r="T43" s="2184"/>
      <c r="U43" s="2184"/>
      <c r="V43" s="2184"/>
      <c r="W43" s="2184"/>
      <c r="X43" s="2185" t="s">
        <v>201</v>
      </c>
      <c r="Y43" s="2185"/>
      <c r="Z43" s="2185"/>
      <c r="AA43" s="2185"/>
      <c r="AB43" s="2185"/>
      <c r="AC43" s="2185"/>
      <c r="AD43" s="2185"/>
      <c r="AE43" s="2185" t="s">
        <v>200</v>
      </c>
      <c r="AF43" s="2185"/>
      <c r="AG43" s="2185"/>
      <c r="AH43" s="2185"/>
      <c r="AI43" s="2185"/>
      <c r="AJ43" s="2185"/>
      <c r="AK43" s="2185"/>
      <c r="AL43" s="2185" t="s">
        <v>199</v>
      </c>
      <c r="AM43" s="2185"/>
      <c r="AN43" s="2185"/>
      <c r="AO43" s="2185"/>
      <c r="AP43" s="2185"/>
      <c r="AQ43" s="2185"/>
      <c r="AR43" s="2185"/>
      <c r="AS43" s="2185" t="s">
        <v>362</v>
      </c>
      <c r="AT43" s="2185"/>
      <c r="AU43" s="2185"/>
      <c r="AV43" s="2185"/>
      <c r="AW43" s="2185"/>
      <c r="AX43" s="2185"/>
      <c r="AY43" s="2185" t="s">
        <v>198</v>
      </c>
      <c r="AZ43" s="2185"/>
      <c r="BA43" s="2185"/>
      <c r="BB43" s="2185"/>
      <c r="BC43" s="2185"/>
      <c r="BD43" s="2185"/>
      <c r="BE43" s="2185"/>
      <c r="BF43" s="2184" t="s">
        <v>604</v>
      </c>
      <c r="BG43" s="2191"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0" x14ac:dyDescent="0.25">
      <c r="A44" s="13"/>
      <c r="B44" s="2183"/>
      <c r="C44" s="2184"/>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2" t="s">
        <v>194</v>
      </c>
      <c r="Y44" s="2192"/>
      <c r="Z44" s="960" t="s">
        <v>202</v>
      </c>
      <c r="AA44" s="422" t="s">
        <v>603</v>
      </c>
      <c r="AB44" s="422" t="s">
        <v>615</v>
      </c>
      <c r="AC44" s="960" t="s">
        <v>203</v>
      </c>
      <c r="AD44" s="422" t="s">
        <v>294</v>
      </c>
      <c r="AE44" s="2192" t="s">
        <v>195</v>
      </c>
      <c r="AF44" s="2192"/>
      <c r="AG44" s="421" t="s">
        <v>204</v>
      </c>
      <c r="AH44" s="423" t="s">
        <v>616</v>
      </c>
      <c r="AI44" s="423" t="s">
        <v>617</v>
      </c>
      <c r="AJ44" s="960" t="s">
        <v>205</v>
      </c>
      <c r="AK44" s="422" t="s">
        <v>294</v>
      </c>
      <c r="AL44" s="2192" t="s">
        <v>196</v>
      </c>
      <c r="AM44" s="2192"/>
      <c r="AN44" s="960" t="s">
        <v>206</v>
      </c>
      <c r="AO44" s="960" t="s">
        <v>618</v>
      </c>
      <c r="AP44" s="960" t="s">
        <v>619</v>
      </c>
      <c r="AQ44" s="960" t="s">
        <v>207</v>
      </c>
      <c r="AR44" s="422" t="s">
        <v>294</v>
      </c>
      <c r="AS44" s="2192" t="s">
        <v>620</v>
      </c>
      <c r="AT44" s="2192"/>
      <c r="AU44" s="421" t="s">
        <v>364</v>
      </c>
      <c r="AV44" s="422" t="s">
        <v>621</v>
      </c>
      <c r="AW44" s="960" t="s">
        <v>363</v>
      </c>
      <c r="AX44" s="422" t="s">
        <v>294</v>
      </c>
      <c r="AY44" s="2192" t="s">
        <v>197</v>
      </c>
      <c r="AZ44" s="2192"/>
      <c r="BA44" s="960" t="s">
        <v>208</v>
      </c>
      <c r="BB44" s="422" t="s">
        <v>622</v>
      </c>
      <c r="BC44" s="422" t="s">
        <v>623</v>
      </c>
      <c r="BD44" s="960" t="s">
        <v>209</v>
      </c>
      <c r="BE44" s="422" t="s">
        <v>294</v>
      </c>
      <c r="BF44" s="2184"/>
      <c r="BG44" s="2191"/>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25">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179" t="s">
        <v>54</v>
      </c>
      <c r="C46" s="216" t="s">
        <v>60</v>
      </c>
      <c r="D46" s="435" t="str">
        <f t="shared" si="68"/>
        <v>Cabezas</v>
      </c>
      <c r="E46" s="131">
        <v>258</v>
      </c>
      <c r="F46" s="1535"/>
      <c r="G46" s="1535"/>
      <c r="H46" s="1535"/>
      <c r="I46" s="1535"/>
      <c r="J46" s="1535"/>
      <c r="K46" s="1535"/>
      <c r="L46" s="1535"/>
      <c r="M46" s="1535"/>
      <c r="N46" s="1535"/>
      <c r="O46" s="1535"/>
      <c r="P46" s="1535"/>
      <c r="Q46" s="132">
        <f t="shared" si="69"/>
        <v>258</v>
      </c>
      <c r="R46" s="133">
        <f t="shared" si="70"/>
        <v>1</v>
      </c>
      <c r="S46" s="132">
        <f t="shared" si="71"/>
        <v>0</v>
      </c>
      <c r="T46" s="132">
        <f t="shared" si="72"/>
        <v>0</v>
      </c>
      <c r="U46" s="132">
        <f t="shared" si="73"/>
        <v>0</v>
      </c>
      <c r="V46" s="1343"/>
      <c r="W46" s="135">
        <f>IF(R46&gt;1,1-((S46-((T46*U46)/(SQRT(R46))))/S46),VLOOKUP($C46,$BI$121:$CP$506,34,FALSE))</f>
        <v>0.4</v>
      </c>
      <c r="X46" s="442">
        <v>0</v>
      </c>
      <c r="Y46" s="437">
        <v>0</v>
      </c>
      <c r="Z46" s="438">
        <v>0</v>
      </c>
      <c r="AA46" s="439">
        <f t="shared" si="75"/>
        <v>0</v>
      </c>
      <c r="AB46" s="439">
        <f t="shared" si="76"/>
        <v>0</v>
      </c>
      <c r="AC46" s="438">
        <f t="shared" si="77"/>
        <v>0</v>
      </c>
      <c r="AD46" s="439">
        <f t="shared" si="78"/>
        <v>0</v>
      </c>
      <c r="AE46" s="440">
        <f t="shared" ref="AE46:AE53" si="96">IF(R46&gt;0,VLOOKUP($C46,$BI$121:$CM$506,3,FALSE)/R46,0)</f>
        <v>18</v>
      </c>
      <c r="AF46" s="437" t="str">
        <f t="shared" si="79"/>
        <v>kgCH4/cabeza</v>
      </c>
      <c r="AG46" s="438">
        <f t="shared" si="80"/>
        <v>0.5</v>
      </c>
      <c r="AH46" s="439">
        <f t="shared" si="81"/>
        <v>4.6440000000000001</v>
      </c>
      <c r="AI46" s="441">
        <f t="shared" si="82"/>
        <v>130.03200000000001</v>
      </c>
      <c r="AJ46" s="438">
        <f t="shared" si="83"/>
        <v>0.6403124237432849</v>
      </c>
      <c r="AK46" s="439">
        <f t="shared" si="84"/>
        <v>6932.4116198400006</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130.03200000000001</v>
      </c>
      <c r="BG46" s="444">
        <f t="shared" si="94"/>
        <v>0.6403124237432849</v>
      </c>
      <c r="BH46" s="15">
        <f t="shared" si="95"/>
        <v>6932.4116198400006</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180"/>
      <c r="C47" s="216" t="s">
        <v>61</v>
      </c>
      <c r="D47" s="435" t="str">
        <f t="shared" si="68"/>
        <v>Cabezas</v>
      </c>
      <c r="E47" s="131">
        <v>46</v>
      </c>
      <c r="F47" s="1535"/>
      <c r="G47" s="1535"/>
      <c r="H47" s="1535"/>
      <c r="I47" s="1535"/>
      <c r="J47" s="1535"/>
      <c r="K47" s="1535"/>
      <c r="L47" s="1535"/>
      <c r="M47" s="1535"/>
      <c r="N47" s="1535"/>
      <c r="O47" s="1535"/>
      <c r="P47" s="1535"/>
      <c r="Q47" s="132">
        <f t="shared" si="69"/>
        <v>46</v>
      </c>
      <c r="R47" s="133">
        <f t="shared" si="70"/>
        <v>1</v>
      </c>
      <c r="S47" s="132">
        <f t="shared" si="71"/>
        <v>0</v>
      </c>
      <c r="T47" s="132">
        <f t="shared" si="72"/>
        <v>0</v>
      </c>
      <c r="U47" s="132">
        <f t="shared" si="73"/>
        <v>0</v>
      </c>
      <c r="V47" s="1343"/>
      <c r="W47" s="135">
        <f t="shared" si="74"/>
        <v>0.4</v>
      </c>
      <c r="X47" s="442">
        <v>0</v>
      </c>
      <c r="Y47" s="437">
        <v>0</v>
      </c>
      <c r="Z47" s="438">
        <v>0</v>
      </c>
      <c r="AA47" s="439">
        <f t="shared" si="75"/>
        <v>0</v>
      </c>
      <c r="AB47" s="439">
        <f t="shared" si="76"/>
        <v>0</v>
      </c>
      <c r="AC47" s="438">
        <f t="shared" si="77"/>
        <v>0</v>
      </c>
      <c r="AD47" s="439">
        <f t="shared" si="78"/>
        <v>0</v>
      </c>
      <c r="AE47" s="440">
        <f t="shared" si="96"/>
        <v>10</v>
      </c>
      <c r="AF47" s="437" t="str">
        <f t="shared" si="79"/>
        <v>kgCH4/cabeza</v>
      </c>
      <c r="AG47" s="438">
        <f t="shared" si="80"/>
        <v>0.5</v>
      </c>
      <c r="AH47" s="439">
        <f t="shared" si="81"/>
        <v>0.46</v>
      </c>
      <c r="AI47" s="441">
        <f t="shared" si="82"/>
        <v>12.88</v>
      </c>
      <c r="AJ47" s="438">
        <f t="shared" si="83"/>
        <v>0.6403124237432849</v>
      </c>
      <c r="AK47" s="439">
        <f t="shared" si="84"/>
        <v>68.016704000000018</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12.88</v>
      </c>
      <c r="BG47" s="444">
        <f>IF(BF47&gt;0,SQRT(AD47+AK47+AR47+AX47+BE47)/BF47,0)</f>
        <v>0.6403124237432849</v>
      </c>
      <c r="BH47" s="15">
        <f>(BF47*BG47)^2</f>
        <v>68.016704000000018</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180"/>
      <c r="C48" s="216" t="s">
        <v>101</v>
      </c>
      <c r="D48" s="435" t="str">
        <f t="shared" si="68"/>
        <v>Cabezas</v>
      </c>
      <c r="E48" s="131">
        <v>295</v>
      </c>
      <c r="F48" s="1535"/>
      <c r="G48" s="1535"/>
      <c r="H48" s="1535"/>
      <c r="I48" s="1535"/>
      <c r="J48" s="1535"/>
      <c r="K48" s="1535"/>
      <c r="L48" s="1535"/>
      <c r="M48" s="1535"/>
      <c r="N48" s="1535"/>
      <c r="O48" s="1535"/>
      <c r="P48" s="1535"/>
      <c r="Q48" s="132">
        <f t="shared" si="69"/>
        <v>295</v>
      </c>
      <c r="R48" s="133">
        <f t="shared" si="70"/>
        <v>1</v>
      </c>
      <c r="S48" s="132">
        <f t="shared" si="71"/>
        <v>0</v>
      </c>
      <c r="T48" s="132">
        <f t="shared" si="72"/>
        <v>0</v>
      </c>
      <c r="U48" s="132">
        <f t="shared" si="73"/>
        <v>0</v>
      </c>
      <c r="V48" s="1343"/>
      <c r="W48" s="135">
        <f t="shared" si="74"/>
        <v>0.4</v>
      </c>
      <c r="X48" s="442">
        <v>0</v>
      </c>
      <c r="Y48" s="437">
        <v>0</v>
      </c>
      <c r="Z48" s="438">
        <v>0</v>
      </c>
      <c r="AA48" s="439">
        <f t="shared" si="75"/>
        <v>0</v>
      </c>
      <c r="AB48" s="439">
        <f t="shared" si="76"/>
        <v>0</v>
      </c>
      <c r="AC48" s="438">
        <f t="shared" si="77"/>
        <v>0</v>
      </c>
      <c r="AD48" s="439">
        <f t="shared" si="78"/>
        <v>0</v>
      </c>
      <c r="AE48" s="440">
        <f t="shared" si="96"/>
        <v>5</v>
      </c>
      <c r="AF48" s="437" t="str">
        <f t="shared" si="79"/>
        <v>kgCH4/cabeza</v>
      </c>
      <c r="AG48" s="438">
        <f t="shared" si="80"/>
        <v>0.5</v>
      </c>
      <c r="AH48" s="439">
        <f t="shared" si="81"/>
        <v>1.4750000000000001</v>
      </c>
      <c r="AI48" s="441">
        <f t="shared" si="82"/>
        <v>41.300000000000004</v>
      </c>
      <c r="AJ48" s="438">
        <f t="shared" si="83"/>
        <v>0.6403124237432849</v>
      </c>
      <c r="AK48" s="439">
        <f t="shared" si="84"/>
        <v>699.33290000000034</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41.300000000000004</v>
      </c>
      <c r="BG48" s="444">
        <f>IF(BF48&gt;0,SQRT(AD48+AK48+AR48+AX48+BE48)/BF48,0)</f>
        <v>0.6403124237432849</v>
      </c>
      <c r="BH48" s="15">
        <f>(BF48*BG48)^2</f>
        <v>699.33290000000034</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180"/>
      <c r="C49" s="216" t="s">
        <v>55</v>
      </c>
      <c r="D49" s="435" t="str">
        <f t="shared" si="68"/>
        <v>Cabezas</v>
      </c>
      <c r="E49" s="131">
        <v>25</v>
      </c>
      <c r="F49" s="1535"/>
      <c r="G49" s="1535"/>
      <c r="H49" s="1535"/>
      <c r="I49" s="1535"/>
      <c r="J49" s="1535"/>
      <c r="K49" s="1535"/>
      <c r="L49" s="1535"/>
      <c r="M49" s="1535"/>
      <c r="N49" s="1535"/>
      <c r="O49" s="1535"/>
      <c r="P49" s="1535"/>
      <c r="Q49" s="132">
        <f t="shared" si="69"/>
        <v>25</v>
      </c>
      <c r="R49" s="133">
        <f t="shared" si="70"/>
        <v>1</v>
      </c>
      <c r="S49" s="132">
        <f t="shared" si="71"/>
        <v>0</v>
      </c>
      <c r="T49" s="132">
        <f t="shared" si="72"/>
        <v>0</v>
      </c>
      <c r="U49" s="132">
        <f t="shared" si="73"/>
        <v>0</v>
      </c>
      <c r="V49" s="1343"/>
      <c r="W49" s="135">
        <f t="shared" si="74"/>
        <v>0.4</v>
      </c>
      <c r="X49" s="442">
        <v>0</v>
      </c>
      <c r="Y49" s="437">
        <v>0</v>
      </c>
      <c r="Z49" s="438">
        <v>0</v>
      </c>
      <c r="AA49" s="439">
        <f t="shared" si="75"/>
        <v>0</v>
      </c>
      <c r="AB49" s="439">
        <f t="shared" si="76"/>
        <v>0</v>
      </c>
      <c r="AC49" s="438">
        <f t="shared" si="77"/>
        <v>0</v>
      </c>
      <c r="AD49" s="439">
        <f t="shared" si="78"/>
        <v>0</v>
      </c>
      <c r="AE49" s="440">
        <f t="shared" si="96"/>
        <v>5</v>
      </c>
      <c r="AF49" s="437" t="str">
        <f t="shared" si="79"/>
        <v>kgCH4/cabeza</v>
      </c>
      <c r="AG49" s="438">
        <f t="shared" si="80"/>
        <v>0.5</v>
      </c>
      <c r="AH49" s="439">
        <f t="shared" si="81"/>
        <v>0.125</v>
      </c>
      <c r="AI49" s="441">
        <f t="shared" si="82"/>
        <v>3.5</v>
      </c>
      <c r="AJ49" s="438">
        <f t="shared" si="83"/>
        <v>0.6403124237432849</v>
      </c>
      <c r="AK49" s="439">
        <f t="shared" si="84"/>
        <v>5.0225000000000009</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3.5</v>
      </c>
      <c r="BG49" s="444">
        <f t="shared" si="94"/>
        <v>0.6403124237432849</v>
      </c>
      <c r="BH49" s="15">
        <f t="shared" si="95"/>
        <v>5.0225000000000009</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180"/>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180"/>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180"/>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25">
      <c r="A53" s="13"/>
      <c r="B53" s="2181"/>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75" x14ac:dyDescent="0.25">
      <c r="A54" s="13"/>
      <c r="B54" s="2177" t="s">
        <v>1305</v>
      </c>
      <c r="C54" s="2195"/>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187.71200000000002</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187.71200000000002</v>
      </c>
      <c r="BG54" s="557">
        <f>IF(BF54&gt;0,SQRT(SUM(BH46:BH53))/BF54,0)</f>
        <v>0.46761473660710728</v>
      </c>
      <c r="BH54" s="15">
        <f t="shared" si="95"/>
        <v>7704.7837238399998</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179" t="s">
        <v>58</v>
      </c>
      <c r="C55" s="216" t="s">
        <v>1765</v>
      </c>
      <c r="D55" s="435" t="str">
        <f t="shared" ref="D55:D62" si="97">VLOOKUP($C55,$BI$121:$CM$506,2,FALSE)</f>
        <v>Cabeza</v>
      </c>
      <c r="E55" s="131">
        <v>258</v>
      </c>
      <c r="F55" s="1535"/>
      <c r="G55" s="1535"/>
      <c r="H55" s="1535"/>
      <c r="I55" s="1535"/>
      <c r="J55" s="1535"/>
      <c r="K55" s="1535"/>
      <c r="L55" s="1535"/>
      <c r="M55" s="1535"/>
      <c r="N55" s="1535"/>
      <c r="O55" s="1535"/>
      <c r="P55" s="1535"/>
      <c r="Q55" s="132">
        <f t="shared" ref="Q55:Q62" si="98">SUM(E55:P55)</f>
        <v>258</v>
      </c>
      <c r="R55" s="133">
        <f t="shared" ref="R55:R62" si="99">COUNT(E55:P55)</f>
        <v>1</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0.35</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0.1</v>
      </c>
      <c r="AF55" s="437" t="str">
        <f t="shared" ref="AF55:AF62" si="109">VLOOKUP($C55,$BI$121:$CM$506,4,FALSE)</f>
        <v>kgCH4/cabeza</v>
      </c>
      <c r="AG55" s="438">
        <f t="shared" ref="AG55:AG62" si="110">IF($Q55&gt;0,VLOOKUP($C55,$BI$121:$CM$506,6,FALSE),0)</f>
        <v>0.5</v>
      </c>
      <c r="AH55" s="439">
        <f t="shared" ref="AH55:AH62" si="111">($Q55*AE55)/1000</f>
        <v>2.58E-2</v>
      </c>
      <c r="AI55" s="441">
        <f t="shared" ref="AI55:AI62" si="112">AH55*$BJ$477</f>
        <v>0.72240000000000004</v>
      </c>
      <c r="AJ55" s="438">
        <f t="shared" ref="AJ55:AJ62" si="113">IF(AH55&gt;0,SQRT(($W55*$W55)+(AG55*AG55)+($V55*$V55)),0)</f>
        <v>0.61032778078668515</v>
      </c>
      <c r="AK55" s="439">
        <f t="shared" ref="AK55:AK62" si="114">(AI55*AJ55)^2</f>
        <v>0.19439350560000002</v>
      </c>
      <c r="AL55" s="440">
        <f>IF(R55&gt;0,VLOOKUP($C55,$BI$129:$CM$514,8,FALSE)/R55,0)</f>
        <v>8.9999999999999993E-3</v>
      </c>
      <c r="AM55" s="437" t="str">
        <f t="shared" ref="AM55:AM62" si="115">VLOOKUP($C55,$BI$129:$CM$514,9,FALSE)</f>
        <v>kgN2O/cabeza</v>
      </c>
      <c r="AN55" s="438">
        <f t="shared" ref="AN55:AN62" si="116">IF($Q55&gt;0,VLOOKUP($C55,$BI$121:$CM$506,11,FALSE),0)</f>
        <v>0.5</v>
      </c>
      <c r="AO55" s="439">
        <f t="shared" ref="AO55:AO62" si="117">($Q55*AL55)/1000</f>
        <v>2.3219999999999994E-3</v>
      </c>
      <c r="AP55" s="441">
        <f t="shared" ref="AP55:AP62" si="118">AO55*$BJ$478</f>
        <v>0.61532999999999982</v>
      </c>
      <c r="AQ55" s="438">
        <f t="shared" si="87"/>
        <v>0.61032778078668515</v>
      </c>
      <c r="AR55" s="439">
        <f t="shared" si="88"/>
        <v>0.14104005081524992</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1.3377299999999999</v>
      </c>
      <c r="BG55" s="444">
        <f t="shared" si="94"/>
        <v>0.43294705189750182</v>
      </c>
      <c r="BH55" s="15">
        <f t="shared" si="95"/>
        <v>0.33543355641524997</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25">
      <c r="A56" s="13"/>
      <c r="B56" s="2180"/>
      <c r="C56" s="216" t="s">
        <v>1766</v>
      </c>
      <c r="D56" s="435" t="str">
        <f t="shared" si="97"/>
        <v>Cabeza</v>
      </c>
      <c r="E56" s="131">
        <v>46</v>
      </c>
      <c r="F56" s="1535"/>
      <c r="G56" s="1535"/>
      <c r="H56" s="1535"/>
      <c r="I56" s="1535"/>
      <c r="J56" s="1535"/>
      <c r="K56" s="1535"/>
      <c r="L56" s="1535"/>
      <c r="M56" s="1535"/>
      <c r="N56" s="1535"/>
      <c r="O56" s="1535"/>
      <c r="P56" s="1535"/>
      <c r="Q56" s="132">
        <f t="shared" si="98"/>
        <v>46</v>
      </c>
      <c r="R56" s="133">
        <f t="shared" si="99"/>
        <v>1</v>
      </c>
      <c r="S56" s="132">
        <f t="shared" si="100"/>
        <v>0</v>
      </c>
      <c r="T56" s="132">
        <f t="shared" si="101"/>
        <v>0</v>
      </c>
      <c r="U56" s="132">
        <f t="shared" si="102"/>
        <v>0</v>
      </c>
      <c r="V56" s="1343"/>
      <c r="W56" s="135">
        <f t="shared" si="103"/>
        <v>0.35</v>
      </c>
      <c r="X56" s="442">
        <v>0</v>
      </c>
      <c r="Y56" s="437">
        <v>0</v>
      </c>
      <c r="Z56" s="438">
        <v>0</v>
      </c>
      <c r="AA56" s="439">
        <f t="shared" si="104"/>
        <v>0</v>
      </c>
      <c r="AB56" s="439">
        <f t="shared" si="105"/>
        <v>0</v>
      </c>
      <c r="AC56" s="438">
        <f t="shared" si="106"/>
        <v>0</v>
      </c>
      <c r="AD56" s="439">
        <f t="shared" si="107"/>
        <v>0</v>
      </c>
      <c r="AE56" s="440">
        <f t="shared" si="108"/>
        <v>0.22</v>
      </c>
      <c r="AF56" s="437" t="str">
        <f t="shared" si="109"/>
        <v>kgCH4/cabeza</v>
      </c>
      <c r="AG56" s="438">
        <f t="shared" si="110"/>
        <v>0.5</v>
      </c>
      <c r="AH56" s="439">
        <f t="shared" si="111"/>
        <v>1.0119999999999999E-2</v>
      </c>
      <c r="AI56" s="441">
        <f t="shared" si="112"/>
        <v>0.28335999999999995</v>
      </c>
      <c r="AJ56" s="438">
        <f t="shared" si="113"/>
        <v>0.61032778078668515</v>
      </c>
      <c r="AK56" s="439">
        <f t="shared" si="114"/>
        <v>2.9909101375999985E-2</v>
      </c>
      <c r="AL56" s="440">
        <f t="shared" ref="AL56:AL62" si="123">IF(R56&gt;0,VLOOKUP($C56,$BI$129:$CM$514,8,FALSE)/R56,0)</f>
        <v>1.2E-2</v>
      </c>
      <c r="AM56" s="437" t="str">
        <f t="shared" si="115"/>
        <v>kgN2O/cabeza</v>
      </c>
      <c r="AN56" s="438">
        <f t="shared" si="116"/>
        <v>0.5</v>
      </c>
      <c r="AO56" s="439">
        <f t="shared" si="117"/>
        <v>5.5200000000000008E-4</v>
      </c>
      <c r="AP56" s="441">
        <f t="shared" si="118"/>
        <v>0.14628000000000002</v>
      </c>
      <c r="AQ56" s="438">
        <f>IF(AO56&gt;0,SQRT(($W56*$W56)+(AN56*AN56)+($V56*$V56)),0)</f>
        <v>0.61032778078668515</v>
      </c>
      <c r="AR56" s="439">
        <f>(AP56*AQ56)^2</f>
        <v>7.9706948040000024E-3</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0.42963999999999997</v>
      </c>
      <c r="BG56" s="444">
        <f>IF(BF56&gt;0,SQRT(AD56+AK56+AR56+AX56+BE56)/BF56,0)</f>
        <v>0.45300094589856249</v>
      </c>
      <c r="BH56" s="15">
        <f>(BF56*BG56)^2</f>
        <v>3.7879796179999987E-2</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180"/>
      <c r="C57" s="216" t="s">
        <v>1769</v>
      </c>
      <c r="D57" s="435" t="str">
        <f t="shared" si="97"/>
        <v>Cabeza</v>
      </c>
      <c r="E57" s="131">
        <v>295</v>
      </c>
      <c r="F57" s="1535"/>
      <c r="G57" s="1535"/>
      <c r="H57" s="1535"/>
      <c r="I57" s="1535"/>
      <c r="J57" s="1535"/>
      <c r="K57" s="1535"/>
      <c r="L57" s="1535"/>
      <c r="M57" s="1535"/>
      <c r="N57" s="1535"/>
      <c r="O57" s="1535"/>
      <c r="P57" s="1535"/>
      <c r="Q57" s="132">
        <f t="shared" si="98"/>
        <v>295</v>
      </c>
      <c r="R57" s="133">
        <f t="shared" si="99"/>
        <v>1</v>
      </c>
      <c r="S57" s="132">
        <f t="shared" si="100"/>
        <v>0</v>
      </c>
      <c r="T57" s="132">
        <f t="shared" si="101"/>
        <v>0</v>
      </c>
      <c r="U57" s="132">
        <f t="shared" si="102"/>
        <v>0</v>
      </c>
      <c r="V57" s="1343"/>
      <c r="W57" s="135">
        <f t="shared" si="103"/>
        <v>0.35</v>
      </c>
      <c r="X57" s="442">
        <v>0</v>
      </c>
      <c r="Y57" s="437">
        <v>0</v>
      </c>
      <c r="Z57" s="438">
        <v>0</v>
      </c>
      <c r="AA57" s="439">
        <f t="shared" si="104"/>
        <v>0</v>
      </c>
      <c r="AB57" s="439">
        <f t="shared" si="105"/>
        <v>0</v>
      </c>
      <c r="AC57" s="438">
        <f t="shared" si="106"/>
        <v>0</v>
      </c>
      <c r="AD57" s="439">
        <f t="shared" si="107"/>
        <v>0</v>
      </c>
      <c r="AE57" s="440">
        <f t="shared" si="108"/>
        <v>1</v>
      </c>
      <c r="AF57" s="437" t="str">
        <f t="shared" si="109"/>
        <v>kgCH4/cabeza</v>
      </c>
      <c r="AG57" s="438">
        <f t="shared" si="110"/>
        <v>0.5</v>
      </c>
      <c r="AH57" s="439">
        <f t="shared" si="111"/>
        <v>0.29499999999999998</v>
      </c>
      <c r="AI57" s="441">
        <f t="shared" si="112"/>
        <v>8.26</v>
      </c>
      <c r="AJ57" s="438">
        <f t="shared" si="113"/>
        <v>0.61032778078668515</v>
      </c>
      <c r="AK57" s="439">
        <f t="shared" si="114"/>
        <v>25.414780999999994</v>
      </c>
      <c r="AL57" s="440">
        <f t="shared" si="123"/>
        <v>0.248</v>
      </c>
      <c r="AM57" s="437" t="str">
        <f t="shared" si="115"/>
        <v>kgN2O/cabeza</v>
      </c>
      <c r="AN57" s="438">
        <f t="shared" si="116"/>
        <v>0.5</v>
      </c>
      <c r="AO57" s="439">
        <f t="shared" si="117"/>
        <v>7.3160000000000003E-2</v>
      </c>
      <c r="AP57" s="441">
        <f t="shared" si="118"/>
        <v>19.3874</v>
      </c>
      <c r="AQ57" s="438">
        <f>IF(AO57&gt;0,SQRT(($W57*$W57)+(AN57*AN57)+($V57*$V57)),0)</f>
        <v>0.61032778078668515</v>
      </c>
      <c r="AR57" s="439">
        <f>(AP57*AQ57)^2</f>
        <v>140.01205133810001</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27.647399999999998</v>
      </c>
      <c r="BG57" s="444">
        <f>IF(BF57&gt;0,SQRT(AD57+AK57+AR57+AX57+BE57)/BF57,0)</f>
        <v>0.46520961370537306</v>
      </c>
      <c r="BH57" s="15">
        <f>(BF57*BG57)^2</f>
        <v>165.42683233810001</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180"/>
      <c r="C58" s="216" t="s">
        <v>1768</v>
      </c>
      <c r="D58" s="435" t="str">
        <f t="shared" si="97"/>
        <v>Cabeza</v>
      </c>
      <c r="E58" s="131">
        <v>25</v>
      </c>
      <c r="F58" s="1535"/>
      <c r="G58" s="1535"/>
      <c r="H58" s="1535"/>
      <c r="I58" s="1535"/>
      <c r="J58" s="1535"/>
      <c r="K58" s="1535"/>
      <c r="L58" s="1535"/>
      <c r="M58" s="1535"/>
      <c r="N58" s="1535"/>
      <c r="O58" s="1535"/>
      <c r="P58" s="1535"/>
      <c r="Q58" s="132">
        <f t="shared" si="98"/>
        <v>25</v>
      </c>
      <c r="R58" s="133">
        <f t="shared" si="99"/>
        <v>1</v>
      </c>
      <c r="S58" s="132">
        <f t="shared" si="100"/>
        <v>0</v>
      </c>
      <c r="T58" s="132">
        <f t="shared" si="101"/>
        <v>0</v>
      </c>
      <c r="U58" s="132">
        <f t="shared" si="102"/>
        <v>0</v>
      </c>
      <c r="V58" s="1343"/>
      <c r="W58" s="135">
        <f t="shared" si="103"/>
        <v>0.35</v>
      </c>
      <c r="X58" s="442">
        <v>0</v>
      </c>
      <c r="Y58" s="437">
        <v>0</v>
      </c>
      <c r="Z58" s="438">
        <v>0</v>
      </c>
      <c r="AA58" s="439">
        <f t="shared" si="104"/>
        <v>0</v>
      </c>
      <c r="AB58" s="439">
        <f t="shared" si="105"/>
        <v>0</v>
      </c>
      <c r="AC58" s="438">
        <f t="shared" si="106"/>
        <v>0</v>
      </c>
      <c r="AD58" s="439">
        <f t="shared" si="107"/>
        <v>0</v>
      </c>
      <c r="AE58" s="440">
        <f t="shared" si="108"/>
        <v>0.9</v>
      </c>
      <c r="AF58" s="437" t="str">
        <f t="shared" si="109"/>
        <v>kgCH4/cabeza</v>
      </c>
      <c r="AG58" s="438">
        <f t="shared" si="110"/>
        <v>0.5</v>
      </c>
      <c r="AH58" s="439">
        <f t="shared" si="111"/>
        <v>2.2499999999999999E-2</v>
      </c>
      <c r="AI58" s="441">
        <f t="shared" si="112"/>
        <v>0.63</v>
      </c>
      <c r="AJ58" s="438">
        <f t="shared" si="113"/>
        <v>0.61032778078668515</v>
      </c>
      <c r="AK58" s="439">
        <f t="shared" si="114"/>
        <v>0.14784525000000001</v>
      </c>
      <c r="AL58" s="440">
        <f t="shared" si="123"/>
        <v>1.7000000000000001E-2</v>
      </c>
      <c r="AM58" s="437" t="str">
        <f t="shared" si="115"/>
        <v>kgN2O/cabeza</v>
      </c>
      <c r="AN58" s="438">
        <f t="shared" si="116"/>
        <v>0.5</v>
      </c>
      <c r="AO58" s="439">
        <f t="shared" si="117"/>
        <v>4.2500000000000003E-4</v>
      </c>
      <c r="AP58" s="441">
        <f t="shared" si="118"/>
        <v>0.112625</v>
      </c>
      <c r="AQ58" s="438">
        <f t="shared" si="87"/>
        <v>0.61032778078668515</v>
      </c>
      <c r="AR58" s="439">
        <f t="shared" si="88"/>
        <v>4.7249355078124999E-3</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0.74262499999999998</v>
      </c>
      <c r="BG58" s="444">
        <f t="shared" si="94"/>
        <v>0.52597520524162955</v>
      </c>
      <c r="BH58" s="15">
        <f t="shared" si="95"/>
        <v>0.15257018550781248</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180"/>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180"/>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180"/>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181"/>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75" x14ac:dyDescent="0.25">
      <c r="A63" s="13"/>
      <c r="B63" s="2177" t="s">
        <v>1306</v>
      </c>
      <c r="C63" s="2195"/>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9.895760000000001</v>
      </c>
      <c r="AJ63" s="552"/>
      <c r="AK63" s="551"/>
      <c r="AL63" s="549"/>
      <c r="AM63" s="549"/>
      <c r="AN63" s="549"/>
      <c r="AO63" s="549"/>
      <c r="AP63" s="558">
        <f>SUM(AP55:AP62)</f>
        <v>20.261635000000002</v>
      </c>
      <c r="AQ63" s="552"/>
      <c r="AR63" s="551"/>
      <c r="AS63" s="549"/>
      <c r="AT63" s="549"/>
      <c r="AU63" s="549"/>
      <c r="AV63" s="558">
        <f>SUM(AV55:AV62)</f>
        <v>0</v>
      </c>
      <c r="AW63" s="552"/>
      <c r="AX63" s="551"/>
      <c r="AY63" s="549"/>
      <c r="AZ63" s="549"/>
      <c r="BA63" s="555"/>
      <c r="BB63" s="556"/>
      <c r="BC63" s="558">
        <f>SUM(BC55:BC62)</f>
        <v>0</v>
      </c>
      <c r="BD63" s="552"/>
      <c r="BE63" s="551"/>
      <c r="BF63" s="551">
        <f>SUM(BF55:BF62)</f>
        <v>30.157394999999998</v>
      </c>
      <c r="BG63" s="557">
        <f>IF(BF63&gt;0,SQRT(SUM(BH55:BH62))/BF63,0)</f>
        <v>0.42716765211844654</v>
      </c>
      <c r="BH63" s="15">
        <f>(BF63*BG63)^2</f>
        <v>165.95271587620309</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179"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25">
      <c r="A65" s="13"/>
      <c r="B65" s="2180"/>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181"/>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75" x14ac:dyDescent="0.25">
      <c r="A67" s="13"/>
      <c r="B67" s="2177" t="s">
        <v>1307</v>
      </c>
      <c r="C67" s="2178"/>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ht="30" x14ac:dyDescent="0.25">
      <c r="A68" s="13"/>
      <c r="B68" s="2179" t="s">
        <v>293</v>
      </c>
      <c r="C68" s="209" t="s">
        <v>449</v>
      </c>
      <c r="D68" s="435" t="str">
        <f>VLOOKUP($C68,$BI$121:$CM$506,2,FALSE)</f>
        <v>kg N2</v>
      </c>
      <c r="E68" s="131">
        <v>1838.3</v>
      </c>
      <c r="F68" s="1535"/>
      <c r="G68" s="1535"/>
      <c r="H68" s="1535"/>
      <c r="I68" s="1535"/>
      <c r="J68" s="1535"/>
      <c r="K68" s="538"/>
      <c r="L68" s="538"/>
      <c r="M68" s="538"/>
      <c r="N68" s="538"/>
      <c r="O68" s="538"/>
      <c r="P68" s="538"/>
      <c r="Q68" s="132">
        <f t="shared" si="124"/>
        <v>1838.3</v>
      </c>
      <c r="R68" s="133">
        <f t="shared" si="125"/>
        <v>1</v>
      </c>
      <c r="S68" s="132">
        <f t="shared" si="126"/>
        <v>0</v>
      </c>
      <c r="T68" s="132">
        <f t="shared" si="127"/>
        <v>0</v>
      </c>
      <c r="U68" s="132">
        <f>IF(R68&gt;1,VLOOKUP($R68,$BI$458:$BJ$470,2,FALSE),0)</f>
        <v>0</v>
      </c>
      <c r="V68" s="1555"/>
      <c r="W68" s="135">
        <f>IF(R68&gt;1,1-((S68-((T68*U68)/(SQRT(R68))))/S68),VLOOKUP($C68,$BI$121:$CP$506,34,FALSE))</f>
        <v>1.55</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3.6666999999999998E-2</v>
      </c>
      <c r="AM68" s="437" t="str">
        <f>VLOOKUP($C68,$BI$121:$CM$506,4,FALSE)</f>
        <v>kgN2O/kgN2</v>
      </c>
      <c r="AN68" s="438">
        <f>IF($Q68&gt;0,VLOOKUP($C68,$BI$121:$CM$506,6,FALSE),0)</f>
        <v>3</v>
      </c>
      <c r="AO68" s="439">
        <f t="shared" si="134"/>
        <v>6.7404946099999988E-2</v>
      </c>
      <c r="AP68" s="441">
        <f>AO68*$BJ$478</f>
        <v>17.862310716499998</v>
      </c>
      <c r="AQ68" s="438">
        <f t="shared" si="135"/>
        <v>3.3767588009806091</v>
      </c>
      <c r="AR68" s="439">
        <f t="shared" si="136"/>
        <v>3638.1060984741453</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17.862310716499998</v>
      </c>
      <c r="BG68" s="444">
        <f t="shared" si="141"/>
        <v>3.3767588009806091</v>
      </c>
      <c r="BH68" s="15">
        <f t="shared" si="95"/>
        <v>3638.1060984741453</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25">
      <c r="A69" s="13"/>
      <c r="B69" s="2180"/>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25">
      <c r="A70" s="13"/>
      <c r="B70" s="2181"/>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75" x14ac:dyDescent="0.25">
      <c r="A71" s="13"/>
      <c r="B71" s="2177" t="s">
        <v>1308</v>
      </c>
      <c r="C71" s="2178"/>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17.862310716499998</v>
      </c>
      <c r="AQ71" s="552"/>
      <c r="AR71" s="551"/>
      <c r="AS71" s="549"/>
      <c r="AT71" s="549"/>
      <c r="AU71" s="549"/>
      <c r="AV71" s="558">
        <f>SUM(AV68:AV70)</f>
        <v>0</v>
      </c>
      <c r="AW71" s="552"/>
      <c r="AX71" s="551"/>
      <c r="AY71" s="549"/>
      <c r="AZ71" s="549"/>
      <c r="BA71" s="555"/>
      <c r="BB71" s="556"/>
      <c r="BC71" s="558">
        <f>SUM(BC68:BC70)</f>
        <v>0</v>
      </c>
      <c r="BD71" s="552"/>
      <c r="BE71" s="551"/>
      <c r="BF71" s="551">
        <f>SUM(BF68:BF70)</f>
        <v>17.862310716499998</v>
      </c>
      <c r="BG71" s="557">
        <f>IF(BF71&gt;0,SQRT(SUM(BH68:BH70))/BF71,0)</f>
        <v>3.3767588009806091</v>
      </c>
      <c r="BH71" s="15">
        <f t="shared" si="95"/>
        <v>3638.1060984741453</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179" t="s">
        <v>1312</v>
      </c>
      <c r="C72" s="209" t="s">
        <v>492</v>
      </c>
      <c r="D72" s="435" t="str">
        <f>VLOOKUP($C72,$BI$121:$CM$506,2,FALSE)</f>
        <v>kg urea</v>
      </c>
      <c r="E72" s="131">
        <v>250</v>
      </c>
      <c r="F72" s="1535"/>
      <c r="G72" s="1535"/>
      <c r="H72" s="1535"/>
      <c r="I72" s="1535"/>
      <c r="J72" s="1535"/>
      <c r="K72" s="538"/>
      <c r="L72" s="538"/>
      <c r="M72" s="538"/>
      <c r="N72" s="538"/>
      <c r="O72" s="538"/>
      <c r="P72" s="538"/>
      <c r="Q72" s="132">
        <f>SUM(E72:P72)</f>
        <v>250</v>
      </c>
      <c r="R72" s="133">
        <f>COUNT(E72:P72)</f>
        <v>1</v>
      </c>
      <c r="S72" s="132">
        <f>IF(R72&gt;1,AVERAGE(E72:P72),0)</f>
        <v>0</v>
      </c>
      <c r="T72" s="132">
        <f>IF(R72&gt;1,STDEV(E72:P72),0)</f>
        <v>0</v>
      </c>
      <c r="U72" s="132">
        <f>IF(R72&gt;1,VLOOKUP($R72,$BI$458:$BJ$470,2,FALSE),0)</f>
        <v>0</v>
      </c>
      <c r="V72" s="1555"/>
      <c r="W72" s="135">
        <f>IF(R72&gt;1,1-((S72-((T72*U72)/(SQRT(R72))))/S72),VLOOKUP($C72,$BI$121:$CP$506,34,FALSE))</f>
        <v>0.255</v>
      </c>
      <c r="X72" s="442">
        <f>VLOOKUP($C72,$BI$121:$CM$506,3,FALSE)</f>
        <v>0.73333333333333339</v>
      </c>
      <c r="Y72" s="437" t="str">
        <f>VLOOKUP($C72,$BI$121:$CM$506,4,FALSE)</f>
        <v>kgCO2/kg urea</v>
      </c>
      <c r="Z72" s="438">
        <f>IF($Q72&gt;0,VLOOKUP($C72,$BI$121:$CM$506,6,FALSE),0)</f>
        <v>0.5</v>
      </c>
      <c r="AA72" s="439">
        <f>($Q72*X72)/1000</f>
        <v>0.18333333333333335</v>
      </c>
      <c r="AB72" s="439">
        <f>AA72*$BJ$476</f>
        <v>0.18333333333333335</v>
      </c>
      <c r="AC72" s="438">
        <f>IF(AA72&gt;0,SQRT(($W72*$W72)+(Z72*Z72)+($V72*$V72)),0)</f>
        <v>0.56127087934436792</v>
      </c>
      <c r="AD72" s="439">
        <f>(AB72*AC72)^2</f>
        <v>1.058834027777778E-2</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0.18333333333333335</v>
      </c>
      <c r="BG72" s="444">
        <f>IF(BF72&gt;0,SQRT(AD72+AK72+AR72+AX72+BE72)/BF72,0)</f>
        <v>0.56127087934436792</v>
      </c>
      <c r="BH72" s="15">
        <f t="shared" si="95"/>
        <v>1.058834027777778E-2</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25">
      <c r="A73" s="13"/>
      <c r="B73" s="2180"/>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181"/>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75" x14ac:dyDescent="0.25">
      <c r="A75" s="13"/>
      <c r="B75" s="2177" t="s">
        <v>1313</v>
      </c>
      <c r="C75" s="2178"/>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0.18333333333333335</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0.18333333333333335</v>
      </c>
      <c r="BG75" s="557">
        <f>IF(BF75&gt;0,SQRT(SUM(BH72:BH74))/BF75,0)</f>
        <v>0.56127087934436792</v>
      </c>
      <c r="BH75" s="15">
        <f>(BF75*BG75)^2</f>
        <v>1.058834027777778E-2</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25">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0.18333333333333335</v>
      </c>
      <c r="AC76" s="466">
        <f>IF(AB76&gt;0,SQRT(SUM(AD45:AD74))/AB76,0)</f>
        <v>0.56127087934436792</v>
      </c>
      <c r="AD76" s="465">
        <f>(AB76*AC76)^2</f>
        <v>1.058834027777778E-2</v>
      </c>
      <c r="AE76" s="467"/>
      <c r="AF76" s="463"/>
      <c r="AG76" s="463"/>
      <c r="AH76" s="468"/>
      <c r="AI76" s="465">
        <f>AI45+AI54+AI63+AI67+AI71+AI75</f>
        <v>197.60776000000001</v>
      </c>
      <c r="AJ76" s="466">
        <f>IF(AI76&gt;0,SQRT(SUM(AK45:AK74))/AI76,0)</f>
        <v>0.44494033929198312</v>
      </c>
      <c r="AK76" s="465">
        <f>(AI76*AJ76)^2</f>
        <v>7730.570652696977</v>
      </c>
      <c r="AL76" s="463"/>
      <c r="AM76" s="463"/>
      <c r="AN76" s="463"/>
      <c r="AO76" s="463"/>
      <c r="AP76" s="465">
        <f>AP45+AP54+AP63+AP67+AP71+AP75</f>
        <v>38.123945716500003</v>
      </c>
      <c r="AQ76" s="466">
        <f>IF(AP76&gt;0,SQRT(SUM(AR45:AR74))/AP76,0)</f>
        <v>1.6123107915937975</v>
      </c>
      <c r="AR76" s="465">
        <f>(AP76*AQ76)^2</f>
        <v>3778.2718854933723</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235.91503904983335</v>
      </c>
      <c r="BG76" s="418">
        <f>IF(BF76&gt;0,SQRT(BH45+BH54+BH63+BH67+BH71+BH75)/BF76,0)</f>
        <v>0.45473710940065482</v>
      </c>
      <c r="BH76" s="15">
        <f>(BF76*BG76)^2</f>
        <v>11508.853126530625</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25">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25">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0.18333872122915701</v>
      </c>
      <c r="AC78" s="830" t="e">
        <f>IF(AB78&gt;0,(SQRT(#REF!+#REF!+AD76))/AB78,0)</f>
        <v>#REF!</v>
      </c>
      <c r="AD78" s="829" t="e">
        <f>(AB78*AC78)^2</f>
        <v>#REF!</v>
      </c>
      <c r="AE78" s="831"/>
      <c r="AF78" s="827"/>
      <c r="AG78" s="827"/>
      <c r="AH78" s="832"/>
      <c r="AI78" s="829">
        <f>AI40+AI76</f>
        <v>197.60776039374443</v>
      </c>
      <c r="AJ78" s="830" t="e">
        <f>IF(AI78&gt;0,(SQRT(#REF!+#REF!+AK76))/AI78,0)</f>
        <v>#REF!</v>
      </c>
      <c r="AK78" s="829" t="e">
        <f>(AI78*AJ78)^2</f>
        <v>#REF!</v>
      </c>
      <c r="AL78" s="827"/>
      <c r="AM78" s="827"/>
      <c r="AN78" s="827"/>
      <c r="AO78" s="827"/>
      <c r="AP78" s="829">
        <f>AP40+AP76</f>
        <v>38.123945762393546</v>
      </c>
      <c r="AQ78" s="830" t="e">
        <f>IF(AP78&gt;0,(SQRT(#REF!+#REF!+AR76))/AP78,0)</f>
        <v>#REF!</v>
      </c>
      <c r="AR78" s="829" t="e">
        <f>(AP78*AQ78)^2</f>
        <v>#REF!</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235.91504487736714</v>
      </c>
      <c r="BG78" s="835">
        <f>IF(BF78&gt;0,(SQRT(BH40+BH76))/BF78,0)</f>
        <v>0.45473709816781521</v>
      </c>
      <c r="BH78" s="15">
        <f>(BF78*BG78)^2</f>
        <v>11508.853126530626</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35" customHeight="1" x14ac:dyDescent="0.25">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0.18333872122915701</v>
      </c>
      <c r="AC80" s="839" t="e">
        <f>IF(AB80&gt;0,SQRT(AD78+#REF!+#REF!)/AB80,0)</f>
        <v>#REF!</v>
      </c>
      <c r="AD80" s="838" t="e">
        <f>(AB80*AC80)^2</f>
        <v>#REF!</v>
      </c>
      <c r="AE80" s="837"/>
      <c r="AF80" s="837"/>
      <c r="AG80" s="837"/>
      <c r="AH80" s="837"/>
      <c r="AI80" s="838">
        <f>AI78</f>
        <v>197.60776039374443</v>
      </c>
      <c r="AJ80" s="839" t="e">
        <f>IF(AI80&gt;0,SQRT(AK78+#REF!+#REF!)/AI80,0)</f>
        <v>#REF!</v>
      </c>
      <c r="AK80" s="838" t="e">
        <f>(AI80*AJ80)^2</f>
        <v>#REF!</v>
      </c>
      <c r="AL80" s="837"/>
      <c r="AM80" s="837"/>
      <c r="AN80" s="837"/>
      <c r="AO80" s="837"/>
      <c r="AP80" s="838">
        <f>AP78</f>
        <v>38.123945762393546</v>
      </c>
      <c r="AQ80" s="839" t="e">
        <f>IF(AP80&gt;0,SQRT(AR78+#REF!+#REF!)/AP80,0)</f>
        <v>#REF!</v>
      </c>
      <c r="AR80" s="838" t="e">
        <f>(AP80*AQ80)^2</f>
        <v>#REF!</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235.91504487736714</v>
      </c>
      <c r="BG80" s="841">
        <f>BG78</f>
        <v>0.45473709816781521</v>
      </c>
      <c r="BH80" s="15">
        <f>(BF80*BG80)^2</f>
        <v>11508.853126530626</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25">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25">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3" x14ac:dyDescent="0.25">
      <c r="A86" s="13"/>
      <c r="B86" s="846" t="s">
        <v>305</v>
      </c>
      <c r="C86" s="2213" t="s">
        <v>1740</v>
      </c>
      <c r="D86" s="2213"/>
      <c r="E86" s="2213"/>
      <c r="F86" s="2213"/>
      <c r="G86" s="2213"/>
      <c r="H86" s="2213"/>
      <c r="I86" s="2213"/>
      <c r="J86" s="2213"/>
      <c r="K86" s="2213"/>
      <c r="L86" s="2213"/>
      <c r="M86" s="2213"/>
      <c r="N86" s="2213"/>
      <c r="O86" s="2213"/>
      <c r="P86" s="2213"/>
      <c r="Q86" s="2213"/>
      <c r="R86" s="2213"/>
      <c r="S86" s="2213"/>
      <c r="T86" s="2213"/>
      <c r="U86" s="2213"/>
      <c r="V86" s="2213"/>
      <c r="W86" s="2213"/>
      <c r="X86" s="2213"/>
      <c r="Y86" s="2213"/>
      <c r="Z86" s="2213"/>
      <c r="AA86" s="2213"/>
      <c r="AB86" s="2213"/>
      <c r="AC86" s="2213"/>
      <c r="AD86" s="2213"/>
      <c r="AE86" s="2213"/>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5.0999999999999996" customHeight="1" x14ac:dyDescent="0.25">
      <c r="A87" s="13"/>
      <c r="B87" s="2205"/>
      <c r="C87" s="2206"/>
      <c r="D87" s="2206"/>
      <c r="E87" s="2206"/>
      <c r="F87" s="2206"/>
      <c r="G87" s="2206"/>
      <c r="H87" s="2206"/>
      <c r="I87" s="2206"/>
      <c r="J87" s="2206"/>
      <c r="K87" s="2206"/>
      <c r="L87" s="2206"/>
      <c r="M87" s="2206"/>
      <c r="N87" s="2206"/>
      <c r="O87" s="2206"/>
      <c r="P87" s="2206"/>
      <c r="Q87" s="2206"/>
      <c r="R87" s="2206"/>
      <c r="S87" s="2206"/>
      <c r="T87" s="2206"/>
      <c r="U87" s="2206"/>
      <c r="V87" s="2206"/>
      <c r="W87" s="2206"/>
      <c r="X87" s="2206"/>
      <c r="Y87" s="2206"/>
      <c r="Z87" s="2206"/>
      <c r="AA87" s="2206"/>
      <c r="AB87" s="2206"/>
      <c r="AC87" s="2206"/>
      <c r="AD87" s="2206"/>
      <c r="AE87" s="2207"/>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25">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25">
      <c r="A89" s="13"/>
      <c r="B89" s="2199" t="s">
        <v>283</v>
      </c>
      <c r="C89" s="2199" t="s">
        <v>287</v>
      </c>
      <c r="D89" s="2196" t="s">
        <v>25</v>
      </c>
      <c r="E89" s="2196"/>
      <c r="F89" s="2196"/>
      <c r="G89" s="2196"/>
      <c r="H89" s="2196"/>
      <c r="I89" s="2196"/>
      <c r="J89" s="2196"/>
      <c r="K89" s="2196"/>
      <c r="L89" s="2196"/>
      <c r="M89" s="2196"/>
      <c r="N89" s="2196"/>
      <c r="O89" s="2196"/>
      <c r="P89" s="2196"/>
      <c r="Q89" s="2196"/>
      <c r="R89" s="2196"/>
      <c r="S89" s="2196" t="s">
        <v>193</v>
      </c>
      <c r="T89" s="2196"/>
      <c r="U89" s="2196"/>
      <c r="V89" s="2196"/>
      <c r="W89" s="2196"/>
      <c r="X89" s="2196" t="s">
        <v>201</v>
      </c>
      <c r="Y89" s="2196"/>
      <c r="Z89" s="2196"/>
      <c r="AA89" s="2196"/>
      <c r="AB89" s="2196"/>
      <c r="AC89" s="2196"/>
      <c r="AD89" s="2196"/>
      <c r="AE89" s="2199" t="s">
        <v>636</v>
      </c>
      <c r="AF89" s="2112"/>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25">
      <c r="A90" s="13"/>
      <c r="B90" s="2199"/>
      <c r="C90" s="2199"/>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99"/>
      <c r="AF90" s="2112"/>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25">
      <c r="A91" s="13"/>
      <c r="B91" s="2200"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25">
      <c r="A92" s="13"/>
      <c r="B92" s="2200"/>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25">
      <c r="A93" s="13"/>
      <c r="B93" s="2200"/>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200"/>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25">
      <c r="A95" s="13"/>
      <c r="B95" s="2200"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200"/>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200"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200"/>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25">
      <c r="A99" s="13"/>
      <c r="B99" s="2201" t="s">
        <v>50</v>
      </c>
      <c r="C99" s="2201"/>
      <c r="D99" s="2201"/>
      <c r="E99" s="2201"/>
      <c r="F99" s="2201"/>
      <c r="G99" s="2201"/>
      <c r="H99" s="2201"/>
      <c r="I99" s="2201"/>
      <c r="J99" s="2201"/>
      <c r="K99" s="2201"/>
      <c r="L99" s="2201"/>
      <c r="M99" s="2201"/>
      <c r="N99" s="2201"/>
      <c r="O99" s="2201"/>
      <c r="P99" s="2201"/>
      <c r="Q99" s="2201"/>
      <c r="R99" s="2201"/>
      <c r="S99" s="2201"/>
      <c r="T99" s="2201"/>
      <c r="U99" s="2201"/>
      <c r="V99" s="2201"/>
      <c r="W99" s="2201"/>
      <c r="X99" s="2201"/>
      <c r="Y99" s="2201"/>
      <c r="Z99" s="2201"/>
      <c r="AA99" s="2201"/>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5.0999999999999996" customHeight="1" x14ac:dyDescent="0.25">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25">
      <c r="A102" s="13"/>
      <c r="B102" s="2199" t="s">
        <v>283</v>
      </c>
      <c r="C102" s="2199" t="s">
        <v>287</v>
      </c>
      <c r="D102" s="2196" t="s">
        <v>25</v>
      </c>
      <c r="E102" s="2196"/>
      <c r="F102" s="2196"/>
      <c r="G102" s="2196"/>
      <c r="H102" s="2196"/>
      <c r="I102" s="2196"/>
      <c r="J102" s="2196"/>
      <c r="K102" s="2196"/>
      <c r="L102" s="2196"/>
      <c r="M102" s="2196"/>
      <c r="N102" s="2196"/>
      <c r="O102" s="2196"/>
      <c r="P102" s="2196"/>
      <c r="Q102" s="2196"/>
      <c r="R102" s="2196"/>
      <c r="S102" s="2196" t="s">
        <v>193</v>
      </c>
      <c r="T102" s="2196"/>
      <c r="U102" s="2196"/>
      <c r="V102" s="2196"/>
      <c r="W102" s="2196"/>
      <c r="X102" s="2196" t="s">
        <v>201</v>
      </c>
      <c r="Y102" s="2196"/>
      <c r="Z102" s="2196"/>
      <c r="AA102" s="2196"/>
      <c r="AB102" s="2196"/>
      <c r="AC102" s="2196"/>
      <c r="AD102" s="2196"/>
      <c r="AE102" s="2199" t="s">
        <v>636</v>
      </c>
      <c r="AF102" s="2112"/>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25">
      <c r="A103" s="13"/>
      <c r="B103" s="2199"/>
      <c r="C103" s="2199"/>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99"/>
      <c r="AF103" s="2112"/>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25">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25">
      <c r="A105" s="13"/>
      <c r="B105" s="2197" t="s">
        <v>63</v>
      </c>
      <c r="C105" s="2197"/>
      <c r="D105" s="2197"/>
      <c r="E105" s="2197"/>
      <c r="F105" s="2197"/>
      <c r="G105" s="2197"/>
      <c r="H105" s="2197"/>
      <c r="I105" s="2197"/>
      <c r="J105" s="2197"/>
      <c r="K105" s="2197"/>
      <c r="L105" s="2197"/>
      <c r="M105" s="2197"/>
      <c r="N105" s="2197"/>
      <c r="O105" s="2197"/>
      <c r="P105" s="2197"/>
      <c r="Q105" s="2197"/>
      <c r="R105" s="2197"/>
      <c r="S105" s="2197"/>
      <c r="T105" s="2197"/>
      <c r="U105" s="2197"/>
      <c r="V105" s="2197"/>
      <c r="W105" s="2197"/>
      <c r="X105" s="2197"/>
      <c r="Y105" s="2197"/>
      <c r="Z105" s="2197"/>
      <c r="AA105" s="2197"/>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5.0999999999999996" customHeight="1" x14ac:dyDescent="0.25">
      <c r="A106" s="13"/>
      <c r="B106" s="2205"/>
      <c r="C106" s="2206"/>
      <c r="D106" s="2206"/>
      <c r="E106" s="2206"/>
      <c r="F106" s="2206"/>
      <c r="G106" s="2206"/>
      <c r="H106" s="2206"/>
      <c r="I106" s="2206"/>
      <c r="J106" s="2206"/>
      <c r="K106" s="2206"/>
      <c r="L106" s="2206"/>
      <c r="M106" s="2206"/>
      <c r="N106" s="2206"/>
      <c r="O106" s="2206"/>
      <c r="P106" s="2206"/>
      <c r="Q106" s="2206"/>
      <c r="R106" s="2206"/>
      <c r="S106" s="2206"/>
      <c r="T106" s="2206"/>
      <c r="U106" s="2206"/>
      <c r="V106" s="2206"/>
      <c r="W106" s="2206"/>
      <c r="X106" s="2206"/>
      <c r="Y106" s="2206"/>
      <c r="Z106" s="2206"/>
      <c r="AA106" s="2206"/>
      <c r="AB106" s="2206"/>
      <c r="AC106" s="2206"/>
      <c r="AD106" s="2206"/>
      <c r="AE106" s="2207"/>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5" x14ac:dyDescent="0.25">
      <c r="A107" s="13"/>
      <c r="B107" s="2198" t="s">
        <v>303</v>
      </c>
      <c r="C107" s="2198"/>
      <c r="D107" s="2198"/>
      <c r="E107" s="2198"/>
      <c r="F107" s="2198"/>
      <c r="G107" s="2198"/>
      <c r="H107" s="2198"/>
      <c r="I107" s="2198"/>
      <c r="J107" s="2198"/>
      <c r="K107" s="2198"/>
      <c r="L107" s="2198"/>
      <c r="M107" s="2198"/>
      <c r="N107" s="2198"/>
      <c r="O107" s="2198"/>
      <c r="P107" s="2198"/>
      <c r="Q107" s="2198"/>
      <c r="R107" s="2198"/>
      <c r="S107" s="2198"/>
      <c r="T107" s="2198"/>
      <c r="U107" s="2198"/>
      <c r="V107" s="2198"/>
      <c r="W107" s="2198"/>
      <c r="X107" s="2198"/>
      <c r="Y107" s="2198"/>
      <c r="Z107" s="2198"/>
      <c r="AA107" s="2198"/>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25">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25">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25">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25">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25">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25">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25">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25">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25">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25">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25">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25">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75" hidden="1" thickBot="1" x14ac:dyDescent="0.3">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
      <c r="V121" s="656"/>
      <c r="AA121" s="657"/>
      <c r="AB121" s="657"/>
      <c r="AD121" s="657"/>
      <c r="AE121" s="658"/>
      <c r="AH121" s="659"/>
      <c r="AI121" s="659"/>
      <c r="AK121" s="657"/>
      <c r="AR121" s="657"/>
      <c r="AV121" s="657"/>
      <c r="AX121" s="657"/>
      <c r="BB121" s="657"/>
      <c r="BC121" s="657"/>
      <c r="BE121" s="657"/>
      <c r="BF121" s="660"/>
      <c r="BG121" s="792"/>
      <c r="BH121" s="792"/>
      <c r="BI121" s="793"/>
      <c r="BJ121" s="941"/>
      <c r="BK121" s="2098" t="s">
        <v>605</v>
      </c>
      <c r="BL121" s="941"/>
      <c r="BM121" s="2098" t="s">
        <v>233</v>
      </c>
      <c r="BN121" s="2098" t="s">
        <v>233</v>
      </c>
      <c r="BO121" s="2098" t="s">
        <v>240</v>
      </c>
      <c r="BP121" s="2095" t="s">
        <v>172</v>
      </c>
      <c r="BQ121" s="2096"/>
      <c r="BR121" s="2096"/>
      <c r="BS121" s="2096"/>
      <c r="BT121" s="2096"/>
      <c r="BU121" s="2096"/>
      <c r="BV121" s="2096"/>
      <c r="BW121" s="2096"/>
      <c r="BX121" s="2096"/>
      <c r="BY121" s="2096"/>
      <c r="BZ121" s="2096"/>
      <c r="CA121" s="2097"/>
      <c r="CB121" s="2095" t="s">
        <v>173</v>
      </c>
      <c r="CC121" s="2096"/>
      <c r="CD121" s="2096"/>
      <c r="CE121" s="2096"/>
      <c r="CF121" s="2096"/>
      <c r="CG121" s="2096"/>
      <c r="CH121" s="2096"/>
      <c r="CI121" s="2096"/>
      <c r="CJ121" s="2096"/>
      <c r="CK121" s="2096"/>
      <c r="CL121" s="2096"/>
      <c r="CM121" s="2097"/>
      <c r="CN121" s="706"/>
      <c r="CO121" s="88">
        <v>0.15</v>
      </c>
      <c r="CP121" s="88">
        <f t="shared" si="158"/>
        <v>0.17499999999999999</v>
      </c>
      <c r="CQ121" s="88">
        <v>0.2</v>
      </c>
    </row>
    <row r="122" spans="22:134" s="67" customFormat="1" ht="58.5" hidden="1" customHeight="1" thickBot="1" x14ac:dyDescent="0.3">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9"/>
      <c r="BL122" s="942" t="s">
        <v>251</v>
      </c>
      <c r="BM122" s="2099"/>
      <c r="BN122" s="2099"/>
      <c r="BO122" s="2099"/>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25">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
      <c r="V150" s="656"/>
      <c r="AA150" s="657"/>
      <c r="AB150" s="657"/>
      <c r="AD150" s="657"/>
      <c r="AE150" s="658"/>
      <c r="AH150" s="659"/>
      <c r="AI150" s="659"/>
      <c r="AK150" s="657"/>
      <c r="AR150" s="657"/>
      <c r="AV150" s="657"/>
      <c r="AX150" s="657"/>
      <c r="BB150" s="657"/>
      <c r="BC150" s="657"/>
      <c r="BE150" s="657"/>
      <c r="BI150" s="2098" t="s">
        <v>232</v>
      </c>
      <c r="BJ150" s="941"/>
      <c r="BK150" s="2098" t="s">
        <v>267</v>
      </c>
      <c r="BL150" s="941"/>
      <c r="BM150" s="2098" t="s">
        <v>233</v>
      </c>
      <c r="BN150" s="2098" t="s">
        <v>233</v>
      </c>
      <c r="BO150" s="2098" t="s">
        <v>240</v>
      </c>
      <c r="BP150" s="2095" t="s">
        <v>172</v>
      </c>
      <c r="BQ150" s="2096"/>
      <c r="BR150" s="2096"/>
      <c r="BS150" s="2096"/>
      <c r="BT150" s="2096"/>
      <c r="BU150" s="2096"/>
      <c r="BV150" s="2096"/>
      <c r="BW150" s="2096"/>
      <c r="BX150" s="2096"/>
      <c r="BY150" s="2096"/>
      <c r="BZ150" s="2096"/>
      <c r="CA150" s="2097"/>
      <c r="CB150" s="2095" t="s">
        <v>173</v>
      </c>
      <c r="CC150" s="2096"/>
      <c r="CD150" s="2096"/>
      <c r="CE150" s="2096"/>
      <c r="CF150" s="2096"/>
      <c r="CG150" s="2096"/>
      <c r="CH150" s="2096"/>
      <c r="CI150" s="2096"/>
      <c r="CJ150" s="2096"/>
      <c r="CK150" s="2096"/>
      <c r="CL150" s="2096"/>
      <c r="CM150" s="2097"/>
      <c r="CN150" s="706"/>
      <c r="CO150" s="88">
        <v>0.15</v>
      </c>
      <c r="CP150" s="88">
        <f t="shared" si="163"/>
        <v>0.17499999999999999</v>
      </c>
      <c r="CQ150" s="88">
        <v>0.2</v>
      </c>
    </row>
    <row r="151" spans="22:95" s="67" customFormat="1" ht="58.5" hidden="1" customHeight="1" thickBot="1" x14ac:dyDescent="0.3">
      <c r="V151" s="656"/>
      <c r="AA151" s="657"/>
      <c r="AB151" s="657"/>
      <c r="AD151" s="657"/>
      <c r="AE151" s="658"/>
      <c r="AH151" s="659"/>
      <c r="AI151" s="659"/>
      <c r="AK151" s="657"/>
      <c r="AR151" s="657"/>
      <c r="AV151" s="657"/>
      <c r="AX151" s="657"/>
      <c r="BB151" s="657"/>
      <c r="BC151" s="657"/>
      <c r="BE151" s="657"/>
      <c r="BI151" s="2099"/>
      <c r="BJ151" s="942" t="s">
        <v>253</v>
      </c>
      <c r="BK151" s="2099"/>
      <c r="BL151" s="942" t="s">
        <v>251</v>
      </c>
      <c r="BM151" s="2099"/>
      <c r="BN151" s="2099"/>
      <c r="BO151" s="2099"/>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25">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75" hidden="1" thickBot="1" x14ac:dyDescent="0.3">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
      <c r="V167" s="656"/>
      <c r="AA167" s="657"/>
      <c r="AB167" s="657"/>
      <c r="AD167" s="657"/>
      <c r="AE167" s="658"/>
      <c r="AH167" s="659"/>
      <c r="AI167" s="659"/>
      <c r="AK167" s="657"/>
      <c r="AR167" s="657"/>
      <c r="AV167" s="657"/>
      <c r="AX167" s="657"/>
      <c r="BB167" s="657"/>
      <c r="BC167" s="657"/>
      <c r="BE167" s="657"/>
      <c r="BI167" s="2098" t="s">
        <v>232</v>
      </c>
      <c r="BJ167" s="941"/>
      <c r="BK167" s="2098" t="s">
        <v>267</v>
      </c>
      <c r="BL167" s="941"/>
      <c r="BM167" s="2098" t="s">
        <v>233</v>
      </c>
      <c r="BN167" s="2098" t="s">
        <v>233</v>
      </c>
      <c r="BO167" s="2098" t="s">
        <v>240</v>
      </c>
      <c r="BP167" s="2095" t="s">
        <v>172</v>
      </c>
      <c r="BQ167" s="2096"/>
      <c r="BR167" s="2096"/>
      <c r="BS167" s="2096"/>
      <c r="BT167" s="2096"/>
      <c r="BU167" s="2096"/>
      <c r="BV167" s="2096"/>
      <c r="BW167" s="2096"/>
      <c r="BX167" s="2096"/>
      <c r="BY167" s="2096"/>
      <c r="BZ167" s="2096"/>
      <c r="CA167" s="2097"/>
      <c r="CB167" s="2095" t="s">
        <v>173</v>
      </c>
      <c r="CC167" s="2096"/>
      <c r="CD167" s="2096"/>
      <c r="CE167" s="2096"/>
      <c r="CF167" s="2096"/>
      <c r="CG167" s="2096"/>
      <c r="CH167" s="2096"/>
      <c r="CI167" s="2096"/>
      <c r="CJ167" s="2096"/>
      <c r="CK167" s="2096"/>
      <c r="CL167" s="2096"/>
      <c r="CM167" s="2097"/>
      <c r="CN167" s="706"/>
      <c r="CO167" s="88">
        <v>0.15</v>
      </c>
      <c r="CP167" s="88">
        <f t="shared" si="168"/>
        <v>0.17499999999999999</v>
      </c>
      <c r="CQ167" s="88">
        <v>0.2</v>
      </c>
    </row>
    <row r="168" spans="22:95" s="67" customFormat="1" ht="59.25" hidden="1" customHeight="1" thickBot="1" x14ac:dyDescent="0.3">
      <c r="V168" s="656"/>
      <c r="AA168" s="657"/>
      <c r="AB168" s="657"/>
      <c r="AD168" s="657"/>
      <c r="AE168" s="658"/>
      <c r="AH168" s="659"/>
      <c r="AI168" s="659"/>
      <c r="AK168" s="657"/>
      <c r="AR168" s="657"/>
      <c r="AV168" s="657"/>
      <c r="AX168" s="657"/>
      <c r="BB168" s="657"/>
      <c r="BC168" s="657"/>
      <c r="BE168" s="657"/>
      <c r="BI168" s="2099"/>
      <c r="BJ168" s="942" t="s">
        <v>253</v>
      </c>
      <c r="BK168" s="2099"/>
      <c r="BL168" s="942" t="s">
        <v>251</v>
      </c>
      <c r="BM168" s="2099"/>
      <c r="BN168" s="2099"/>
      <c r="BO168" s="2099"/>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7.25" hidden="1" thickBot="1" x14ac:dyDescent="0.3">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7.25" hidden="1" thickBot="1" x14ac:dyDescent="0.3">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6.25" hidden="1" thickBot="1" x14ac:dyDescent="0.3">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6.25" hidden="1" thickBot="1" x14ac:dyDescent="0.3">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7.25" hidden="1" thickBot="1" x14ac:dyDescent="0.3">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6.25" hidden="1" thickBot="1" x14ac:dyDescent="0.3">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6.25" hidden="1" thickBot="1" x14ac:dyDescent="0.3">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7.25" hidden="1" thickBot="1" x14ac:dyDescent="0.3">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7.25" hidden="1" thickBot="1" x14ac:dyDescent="0.3">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7.25" hidden="1" thickBot="1" x14ac:dyDescent="0.3">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7.25" hidden="1" thickBot="1" x14ac:dyDescent="0.3">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7.25" hidden="1" thickBot="1" x14ac:dyDescent="0.3">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6.25" hidden="1" thickBot="1" x14ac:dyDescent="0.3">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6.25" hidden="1" thickBot="1" x14ac:dyDescent="0.3">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6.25" hidden="1" thickBot="1" x14ac:dyDescent="0.3">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6.25" hidden="1" thickBot="1" x14ac:dyDescent="0.3">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6.25" hidden="1" thickBot="1" x14ac:dyDescent="0.3">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25">
      <c r="V188" s="656"/>
      <c r="AA188" s="657"/>
      <c r="AB188" s="657"/>
      <c r="AD188" s="657"/>
      <c r="AE188" s="658"/>
      <c r="AH188" s="659"/>
      <c r="AI188" s="659"/>
      <c r="AK188" s="657"/>
      <c r="AR188" s="657"/>
      <c r="AV188" s="657"/>
      <c r="AX188" s="657"/>
      <c r="BB188" s="657"/>
      <c r="BC188" s="657"/>
      <c r="BE188" s="657"/>
      <c r="BI188" s="2098" t="s">
        <v>255</v>
      </c>
      <c r="BJ188" s="941"/>
      <c r="BK188" s="2098" t="s">
        <v>276</v>
      </c>
      <c r="BL188" s="941"/>
      <c r="BM188" s="2098" t="s">
        <v>233</v>
      </c>
      <c r="BN188" s="2098" t="s">
        <v>233</v>
      </c>
      <c r="BO188" s="2098" t="s">
        <v>240</v>
      </c>
      <c r="BP188" s="941"/>
      <c r="BQ188" s="2098" t="s">
        <v>276</v>
      </c>
      <c r="BR188" s="941"/>
      <c r="BS188" s="2098" t="s">
        <v>233</v>
      </c>
      <c r="BT188" s="2098" t="s">
        <v>233</v>
      </c>
      <c r="BU188" s="2098"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
      <c r="V189" s="656"/>
      <c r="AA189" s="657"/>
      <c r="AB189" s="657"/>
      <c r="AD189" s="657"/>
      <c r="AE189" s="658"/>
      <c r="AH189" s="659"/>
      <c r="AI189" s="659"/>
      <c r="AK189" s="657"/>
      <c r="AR189" s="657"/>
      <c r="AV189" s="657"/>
      <c r="AX189" s="657"/>
      <c r="BB189" s="657"/>
      <c r="BC189" s="657"/>
      <c r="BE189" s="657"/>
      <c r="BI189" s="2099"/>
      <c r="BJ189" s="942" t="s">
        <v>253</v>
      </c>
      <c r="BK189" s="2099"/>
      <c r="BL189" s="942" t="s">
        <v>251</v>
      </c>
      <c r="BM189" s="2099"/>
      <c r="BN189" s="2099"/>
      <c r="BO189" s="2099"/>
      <c r="BP189" s="942" t="s">
        <v>253</v>
      </c>
      <c r="BQ189" s="2099"/>
      <c r="BR189" s="942" t="s">
        <v>251</v>
      </c>
      <c r="BS189" s="2099"/>
      <c r="BT189" s="2099"/>
      <c r="BU189" s="2099"/>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8.75" hidden="1" thickBot="1" x14ac:dyDescent="0.3">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8.75" hidden="1" thickBot="1" x14ac:dyDescent="0.3">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8.75" hidden="1" thickBot="1" x14ac:dyDescent="0.3">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6.25" hidden="1" thickBot="1" x14ac:dyDescent="0.3">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8.75" hidden="1" thickBot="1" x14ac:dyDescent="0.3">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8.75" hidden="1" thickBot="1" x14ac:dyDescent="0.3">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8.75" hidden="1" thickBot="1" x14ac:dyDescent="0.3">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8.75" hidden="1" thickBot="1" x14ac:dyDescent="0.3">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26.25" hidden="1" thickBot="1" x14ac:dyDescent="0.3">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8.75" hidden="1" thickBot="1" x14ac:dyDescent="0.3">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26.25" hidden="1" thickBot="1" x14ac:dyDescent="0.3">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6.25" hidden="1" thickBot="1" x14ac:dyDescent="0.3">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0.75" hidden="1" thickBot="1" x14ac:dyDescent="0.3">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5" hidden="1" thickBot="1" x14ac:dyDescent="0.3">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41" hidden="1" thickBot="1" x14ac:dyDescent="0.3">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192" hidden="1" thickBot="1" x14ac:dyDescent="0.3">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8.75" hidden="1" thickBot="1" x14ac:dyDescent="0.3">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6.25" hidden="1" thickBot="1" x14ac:dyDescent="0.3">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35.75" hidden="1" thickBot="1" x14ac:dyDescent="0.3">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0" hidden="1" thickBot="1" x14ac:dyDescent="0.3">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6.25" hidden="1" thickBot="1" x14ac:dyDescent="0.3">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75" hidden="1" thickBot="1" x14ac:dyDescent="0.3">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25">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75" hidden="1" thickBot="1" x14ac:dyDescent="0.3">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25">
      <c r="V214" s="656"/>
      <c r="AA214" s="657"/>
      <c r="AB214" s="657"/>
      <c r="AD214" s="657"/>
      <c r="AE214" s="658"/>
      <c r="AH214" s="659"/>
      <c r="AI214" s="659"/>
      <c r="AK214" s="657"/>
      <c r="AR214" s="657"/>
      <c r="AV214" s="657"/>
      <c r="AX214" s="657"/>
      <c r="BB214" s="657"/>
      <c r="BC214" s="657"/>
      <c r="BE214" s="657"/>
      <c r="BI214" s="2098" t="s">
        <v>250</v>
      </c>
      <c r="BJ214" s="941"/>
      <c r="BK214" s="2098" t="s">
        <v>276</v>
      </c>
      <c r="BL214" s="941"/>
      <c r="BM214" s="2098" t="s">
        <v>233</v>
      </c>
      <c r="BN214" s="2098" t="s">
        <v>233</v>
      </c>
      <c r="BO214" s="2098" t="s">
        <v>240</v>
      </c>
      <c r="BP214" s="941"/>
      <c r="BQ214" s="2098" t="s">
        <v>276</v>
      </c>
      <c r="BR214" s="941"/>
      <c r="BS214" s="2098" t="s">
        <v>233</v>
      </c>
      <c r="BT214" s="2098" t="s">
        <v>233</v>
      </c>
      <c r="BU214" s="2098"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
      <c r="V215" s="656"/>
      <c r="AA215" s="657"/>
      <c r="AB215" s="657"/>
      <c r="AD215" s="657"/>
      <c r="AE215" s="658"/>
      <c r="AH215" s="659"/>
      <c r="AI215" s="659"/>
      <c r="AK215" s="657"/>
      <c r="AR215" s="657"/>
      <c r="AV215" s="657"/>
      <c r="AX215" s="657"/>
      <c r="BB215" s="657"/>
      <c r="BC215" s="657"/>
      <c r="BE215" s="657"/>
      <c r="BI215" s="2099"/>
      <c r="BJ215" s="942" t="s">
        <v>253</v>
      </c>
      <c r="BK215" s="2099"/>
      <c r="BL215" s="942" t="s">
        <v>251</v>
      </c>
      <c r="BM215" s="2099"/>
      <c r="BN215" s="2099"/>
      <c r="BO215" s="2099"/>
      <c r="BP215" s="942" t="s">
        <v>253</v>
      </c>
      <c r="BQ215" s="2099"/>
      <c r="BR215" s="942" t="s">
        <v>251</v>
      </c>
      <c r="BS215" s="2099"/>
      <c r="BT215" s="2099"/>
      <c r="BU215" s="2099"/>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8.75" hidden="1" thickBot="1" x14ac:dyDescent="0.3">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6.25" hidden="1" thickBot="1" x14ac:dyDescent="0.3">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25">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75" hidden="1" thickBot="1" x14ac:dyDescent="0.3">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25">
      <c r="V220" s="656"/>
      <c r="AA220" s="657"/>
      <c r="AB220" s="657"/>
      <c r="AD220" s="657"/>
      <c r="AE220" s="658"/>
      <c r="AH220" s="659"/>
      <c r="AI220" s="659"/>
      <c r="AK220" s="657"/>
      <c r="AR220" s="657"/>
      <c r="AV220" s="657"/>
      <c r="AX220" s="657"/>
      <c r="BB220" s="657"/>
      <c r="BC220" s="657"/>
      <c r="BE220" s="657"/>
      <c r="BI220" s="2098" t="s">
        <v>249</v>
      </c>
      <c r="BJ220" s="941"/>
      <c r="BK220" s="2098" t="s">
        <v>277</v>
      </c>
      <c r="BL220" s="941"/>
      <c r="BM220" s="2098" t="s">
        <v>233</v>
      </c>
      <c r="BN220" s="2098" t="s">
        <v>233</v>
      </c>
      <c r="BO220" s="2098"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
      <c r="V221" s="656"/>
      <c r="AA221" s="657"/>
      <c r="AB221" s="657"/>
      <c r="AD221" s="657"/>
      <c r="AE221" s="658"/>
      <c r="AH221" s="659"/>
      <c r="AI221" s="659"/>
      <c r="AK221" s="657"/>
      <c r="AR221" s="657"/>
      <c r="AV221" s="657"/>
      <c r="AX221" s="657"/>
      <c r="BB221" s="657"/>
      <c r="BC221" s="657"/>
      <c r="BE221" s="657"/>
      <c r="BI221" s="2099"/>
      <c r="BJ221" s="942" t="s">
        <v>253</v>
      </c>
      <c r="BK221" s="2099"/>
      <c r="BL221" s="942" t="s">
        <v>251</v>
      </c>
      <c r="BM221" s="2099"/>
      <c r="BN221" s="2099"/>
      <c r="BO221" s="2099"/>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75" hidden="1" thickBot="1" x14ac:dyDescent="0.3">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75" hidden="1" thickBot="1" x14ac:dyDescent="0.3">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25">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75" hidden="1" thickBot="1" x14ac:dyDescent="0.3">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25">
      <c r="V226" s="656"/>
      <c r="AA226" s="657"/>
      <c r="AB226" s="657"/>
      <c r="AD226" s="657"/>
      <c r="AE226" s="658"/>
      <c r="AH226" s="659"/>
      <c r="AI226" s="659"/>
      <c r="AK226" s="657"/>
      <c r="AR226" s="657"/>
      <c r="AV226" s="657"/>
      <c r="AX226" s="657"/>
      <c r="BB226" s="657"/>
      <c r="BC226" s="657"/>
      <c r="BE226" s="657"/>
      <c r="BI226" s="2098" t="s">
        <v>171</v>
      </c>
      <c r="BJ226" s="941"/>
      <c r="BK226" s="2098" t="s">
        <v>276</v>
      </c>
      <c r="BL226" s="941"/>
      <c r="BM226" s="2098" t="s">
        <v>233</v>
      </c>
      <c r="BN226" s="2098" t="s">
        <v>233</v>
      </c>
      <c r="BO226" s="2098"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
      <c r="V227" s="656"/>
      <c r="AA227" s="657"/>
      <c r="AB227" s="657"/>
      <c r="AD227" s="657"/>
      <c r="AE227" s="658"/>
      <c r="AH227" s="659"/>
      <c r="AI227" s="659"/>
      <c r="AK227" s="657"/>
      <c r="AR227" s="657"/>
      <c r="AV227" s="657"/>
      <c r="AX227" s="657"/>
      <c r="BB227" s="657"/>
      <c r="BC227" s="657"/>
      <c r="BE227" s="657"/>
      <c r="BI227" s="2099"/>
      <c r="BJ227" s="942" t="s">
        <v>253</v>
      </c>
      <c r="BK227" s="2099"/>
      <c r="BL227" s="942" t="s">
        <v>251</v>
      </c>
      <c r="BM227" s="2099"/>
      <c r="BN227" s="2099"/>
      <c r="BO227" s="2099"/>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8.75" hidden="1" thickBot="1" x14ac:dyDescent="0.3">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25">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75" hidden="1" thickBot="1" x14ac:dyDescent="0.3">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25">
      <c r="V231" s="656"/>
      <c r="AA231" s="657"/>
      <c r="AB231" s="657"/>
      <c r="AD231" s="657"/>
      <c r="AE231" s="658"/>
      <c r="AH231" s="659"/>
      <c r="AI231" s="659"/>
      <c r="AK231" s="657"/>
      <c r="AR231" s="657"/>
      <c r="AV231" s="657"/>
      <c r="AX231" s="657"/>
      <c r="BB231" s="657"/>
      <c r="BC231" s="657"/>
      <c r="BE231" s="657"/>
      <c r="BI231" s="2098" t="s">
        <v>264</v>
      </c>
      <c r="BJ231" s="941"/>
      <c r="BK231" s="2098" t="s">
        <v>276</v>
      </c>
      <c r="BL231" s="941"/>
      <c r="BM231" s="2098" t="s">
        <v>233</v>
      </c>
      <c r="BN231" s="2098" t="s">
        <v>233</v>
      </c>
      <c r="BO231" s="2098" t="s">
        <v>240</v>
      </c>
      <c r="BP231" s="941"/>
      <c r="BQ231" s="2098" t="s">
        <v>276</v>
      </c>
      <c r="BR231" s="941"/>
      <c r="BS231" s="2098" t="s">
        <v>233</v>
      </c>
      <c r="BT231" s="2098" t="s">
        <v>233</v>
      </c>
      <c r="BU231" s="2098"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75" hidden="1" thickBot="1" x14ac:dyDescent="0.3">
      <c r="V232" s="656"/>
      <c r="AA232" s="657"/>
      <c r="AB232" s="657"/>
      <c r="AD232" s="657"/>
      <c r="AE232" s="658"/>
      <c r="AH232" s="659"/>
      <c r="AI232" s="659"/>
      <c r="AK232" s="657"/>
      <c r="AR232" s="657"/>
      <c r="AV232" s="657"/>
      <c r="AX232" s="657"/>
      <c r="BB232" s="657"/>
      <c r="BC232" s="657"/>
      <c r="BE232" s="657"/>
      <c r="BI232" s="2099"/>
      <c r="BJ232" s="942" t="s">
        <v>253</v>
      </c>
      <c r="BK232" s="2099"/>
      <c r="BL232" s="942" t="s">
        <v>251</v>
      </c>
      <c r="BM232" s="2099"/>
      <c r="BN232" s="2099"/>
      <c r="BO232" s="2099"/>
      <c r="BP232" s="942" t="s">
        <v>253</v>
      </c>
      <c r="BQ232" s="2099"/>
      <c r="BR232" s="942" t="s">
        <v>251</v>
      </c>
      <c r="BS232" s="2099"/>
      <c r="BT232" s="2099"/>
      <c r="BU232" s="2099"/>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8.75" hidden="1" thickBot="1" x14ac:dyDescent="0.3">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25">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25">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25">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75" hidden="1" thickBot="1" x14ac:dyDescent="0.3">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25">
      <c r="V238" s="656"/>
      <c r="AA238" s="657"/>
      <c r="AB238" s="657"/>
      <c r="AD238" s="657"/>
      <c r="AE238" s="658"/>
      <c r="AH238" s="659"/>
      <c r="AI238" s="659"/>
      <c r="AK238" s="657"/>
      <c r="AR238" s="657"/>
      <c r="AV238" s="657"/>
      <c r="AX238" s="657"/>
      <c r="BB238" s="657"/>
      <c r="BC238" s="657"/>
      <c r="BE238" s="657"/>
      <c r="BI238" s="2098" t="s">
        <v>260</v>
      </c>
      <c r="BJ238" s="941"/>
      <c r="BK238" s="2098" t="s">
        <v>276</v>
      </c>
      <c r="BL238" s="941"/>
      <c r="BM238" s="2098" t="s">
        <v>233</v>
      </c>
      <c r="BN238" s="2098" t="s">
        <v>233</v>
      </c>
      <c r="BO238" s="2098"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
      <c r="V239" s="656"/>
      <c r="AA239" s="657"/>
      <c r="AB239" s="657"/>
      <c r="AD239" s="657"/>
      <c r="AE239" s="658"/>
      <c r="AH239" s="659"/>
      <c r="AI239" s="659"/>
      <c r="AK239" s="657"/>
      <c r="AR239" s="657"/>
      <c r="AV239" s="657"/>
      <c r="AX239" s="657"/>
      <c r="BB239" s="657"/>
      <c r="BC239" s="657"/>
      <c r="BE239" s="657"/>
      <c r="BI239" s="2099"/>
      <c r="BJ239" s="942" t="s">
        <v>253</v>
      </c>
      <c r="BK239" s="2099"/>
      <c r="BL239" s="942" t="s">
        <v>251</v>
      </c>
      <c r="BM239" s="2099"/>
      <c r="BN239" s="2099"/>
      <c r="BO239" s="2099"/>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28.25" hidden="1" thickBot="1" x14ac:dyDescent="0.3">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28.25" hidden="1" thickBot="1" x14ac:dyDescent="0.3">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66.5" hidden="1" thickBot="1" x14ac:dyDescent="0.3">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6.25" hidden="1" thickBot="1" x14ac:dyDescent="0.3">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39" hidden="1" thickBot="1" x14ac:dyDescent="0.3">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6.25" hidden="1" thickBot="1" x14ac:dyDescent="0.3">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6.25" hidden="1" thickBot="1" x14ac:dyDescent="0.3">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6.25" hidden="1" thickBot="1" x14ac:dyDescent="0.3">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6.25" hidden="1" thickBot="1" x14ac:dyDescent="0.3">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39" hidden="1" thickBot="1" x14ac:dyDescent="0.3">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39" hidden="1" thickBot="1" x14ac:dyDescent="0.3">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6.25" hidden="1" thickBot="1" x14ac:dyDescent="0.3">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39" hidden="1" thickBot="1" x14ac:dyDescent="0.3">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39" hidden="1" thickBot="1" x14ac:dyDescent="0.3">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1.75" hidden="1" thickBot="1" x14ac:dyDescent="0.3">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39" hidden="1" thickBot="1" x14ac:dyDescent="0.3">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6.25" hidden="1" thickBot="1" x14ac:dyDescent="0.3">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39" hidden="1" thickBot="1" x14ac:dyDescent="0.3">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39" hidden="1" thickBot="1" x14ac:dyDescent="0.3">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1.75" hidden="1" thickBot="1" x14ac:dyDescent="0.3">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6.25" hidden="1" thickBot="1" x14ac:dyDescent="0.3">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1.75" hidden="1" thickBot="1" x14ac:dyDescent="0.3">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6.25" hidden="1" thickBot="1" x14ac:dyDescent="0.3">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1.75" hidden="1" thickBot="1" x14ac:dyDescent="0.3">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39" hidden="1" thickBot="1" x14ac:dyDescent="0.3">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1.75" hidden="1" thickBot="1" x14ac:dyDescent="0.3">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1.75" hidden="1" thickBot="1" x14ac:dyDescent="0.3">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1.75" hidden="1" thickBot="1" x14ac:dyDescent="0.3">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51.75" hidden="1" thickBot="1" x14ac:dyDescent="0.3">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51.75" hidden="1" thickBot="1" x14ac:dyDescent="0.3">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1.75" hidden="1" thickBot="1" x14ac:dyDescent="0.3">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1.75" hidden="1" thickBot="1" x14ac:dyDescent="0.3">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4.5" hidden="1" thickBot="1" x14ac:dyDescent="0.3">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39" hidden="1" thickBot="1" x14ac:dyDescent="0.3">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51.75" hidden="1" thickBot="1" x14ac:dyDescent="0.3">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1.75" hidden="1" thickBot="1" x14ac:dyDescent="0.3">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1.75" hidden="1" thickBot="1" x14ac:dyDescent="0.3">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51.75" hidden="1" thickBot="1" x14ac:dyDescent="0.3">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51.75" hidden="1" thickBot="1" x14ac:dyDescent="0.3">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39" hidden="1" thickBot="1" x14ac:dyDescent="0.3">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39" hidden="1" thickBot="1" x14ac:dyDescent="0.3">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39" hidden="1" thickBot="1" x14ac:dyDescent="0.3">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1.75" hidden="1" thickBot="1" x14ac:dyDescent="0.3">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1.75" hidden="1" thickBot="1" x14ac:dyDescent="0.3">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1.75" hidden="1" thickBot="1" x14ac:dyDescent="0.3">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1.75" hidden="1" thickBot="1" x14ac:dyDescent="0.3">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1.75" hidden="1" thickBot="1" x14ac:dyDescent="0.3">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39" hidden="1" thickBot="1" x14ac:dyDescent="0.3">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1.75" hidden="1" thickBot="1" x14ac:dyDescent="0.3">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1.75" hidden="1" thickBot="1" x14ac:dyDescent="0.3">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1.75" hidden="1" thickBot="1" x14ac:dyDescent="0.3">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1.75" hidden="1" thickBot="1" x14ac:dyDescent="0.3">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51.75" hidden="1" thickBot="1" x14ac:dyDescent="0.3">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1.75" hidden="1" thickBot="1" x14ac:dyDescent="0.3">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4.5" hidden="1" thickBot="1" x14ac:dyDescent="0.3">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1.75" hidden="1" thickBot="1" x14ac:dyDescent="0.3">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35" hidden="1" customHeight="1" thickBot="1" x14ac:dyDescent="0.3">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39" hidden="1" thickBot="1" x14ac:dyDescent="0.3">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39" hidden="1" thickBot="1" x14ac:dyDescent="0.3">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39" hidden="1" thickBot="1" x14ac:dyDescent="0.3">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39" hidden="1" thickBot="1" x14ac:dyDescent="0.3">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39" hidden="1" thickBot="1" x14ac:dyDescent="0.3">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39" hidden="1" thickBot="1" x14ac:dyDescent="0.3">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25">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8.75" hidden="1" thickBot="1" x14ac:dyDescent="0.3">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25">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8" t="s">
        <v>333</v>
      </c>
      <c r="BJ305" s="2098" t="s">
        <v>253</v>
      </c>
      <c r="BK305" s="2098" t="s">
        <v>279</v>
      </c>
      <c r="BL305" s="941"/>
      <c r="BM305" s="2098" t="s">
        <v>233</v>
      </c>
      <c r="BN305" s="2098" t="s">
        <v>233</v>
      </c>
      <c r="BO305" s="2098"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75" hidden="1" thickBot="1" x14ac:dyDescent="0.3">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9"/>
      <c r="BJ306" s="2099"/>
      <c r="BK306" s="2099"/>
      <c r="BL306" s="942" t="s">
        <v>251</v>
      </c>
      <c r="BM306" s="2099"/>
      <c r="BN306" s="2099"/>
      <c r="BO306" s="2099"/>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5" hidden="1" customHeight="1" thickBot="1" x14ac:dyDescent="0.3">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5" hidden="1" customHeight="1" thickBot="1" x14ac:dyDescent="0.3">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25">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25">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202" t="s">
        <v>106</v>
      </c>
      <c r="BL326" s="2203"/>
      <c r="BM326" s="2203"/>
      <c r="BN326" s="2203"/>
      <c r="BO326" s="2204"/>
      <c r="BP326" s="2202" t="s">
        <v>110</v>
      </c>
      <c r="BQ326" s="2203"/>
      <c r="BR326" s="2203"/>
      <c r="BS326" s="2203"/>
      <c r="BT326" s="2204"/>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100" t="s">
        <v>378</v>
      </c>
      <c r="CZ326" s="2100" t="s">
        <v>379</v>
      </c>
      <c r="DA326" s="2100"/>
      <c r="DB326" s="2101" t="s">
        <v>159</v>
      </c>
      <c r="DC326" s="2100" t="s">
        <v>160</v>
      </c>
      <c r="DD326" s="2100" t="s">
        <v>162</v>
      </c>
      <c r="DE326" s="2100" t="s">
        <v>388</v>
      </c>
      <c r="DF326" s="2100" t="s">
        <v>389</v>
      </c>
      <c r="DG326" s="2100" t="s">
        <v>379</v>
      </c>
      <c r="DH326" s="2100"/>
      <c r="DI326" s="2100" t="s">
        <v>390</v>
      </c>
      <c r="DJ326" s="2100"/>
    </row>
    <row r="327" spans="15:116" s="67" customFormat="1" ht="21.75" hidden="1" customHeight="1" x14ac:dyDescent="0.25">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121" t="s">
        <v>555</v>
      </c>
      <c r="AJ327" s="2121"/>
      <c r="AK327" s="2121"/>
      <c r="AL327" s="2121"/>
      <c r="AM327" s="2121"/>
      <c r="AN327" s="682" t="s">
        <v>553</v>
      </c>
      <c r="AO327" s="682"/>
      <c r="AP327" s="682"/>
      <c r="AQ327" s="682"/>
      <c r="AR327" s="682"/>
      <c r="AS327" s="682"/>
      <c r="AT327" s="682"/>
      <c r="AU327" s="682"/>
      <c r="AV327" s="682"/>
      <c r="AW327" s="682"/>
      <c r="AX327" s="682"/>
      <c r="AY327" s="682"/>
      <c r="AZ327" s="682"/>
      <c r="BA327" s="682"/>
      <c r="BB327" s="682"/>
      <c r="BC327" s="682"/>
      <c r="BD327" s="682"/>
      <c r="BI327" s="2105" t="s">
        <v>58</v>
      </c>
      <c r="BJ327" s="945"/>
      <c r="BK327" s="2105" t="s">
        <v>280</v>
      </c>
      <c r="BL327" s="945"/>
      <c r="BM327" s="2105" t="s">
        <v>233</v>
      </c>
      <c r="BN327" s="2105" t="s">
        <v>233</v>
      </c>
      <c r="BO327" s="2105" t="s">
        <v>240</v>
      </c>
      <c r="BP327" s="2105" t="s">
        <v>281</v>
      </c>
      <c r="BQ327" s="945"/>
      <c r="BR327" s="2105" t="s">
        <v>233</v>
      </c>
      <c r="BS327" s="2105" t="s">
        <v>233</v>
      </c>
      <c r="BT327" s="2105"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100"/>
      <c r="CZ327" s="943">
        <v>1995</v>
      </c>
      <c r="DA327" s="946">
        <v>2007</v>
      </c>
      <c r="DB327" s="2101"/>
      <c r="DC327" s="2100"/>
      <c r="DD327" s="2100"/>
      <c r="DE327" s="2100"/>
      <c r="DF327" s="2100"/>
      <c r="DG327" s="946">
        <v>1995</v>
      </c>
      <c r="DH327" s="946">
        <v>2007</v>
      </c>
      <c r="DI327" s="946">
        <v>1995</v>
      </c>
      <c r="DJ327" s="946">
        <v>2007</v>
      </c>
    </row>
    <row r="328" spans="15:116" s="67" customFormat="1" ht="34.5" hidden="1" customHeight="1" x14ac:dyDescent="0.25">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105"/>
      <c r="BJ328" s="945" t="s">
        <v>253</v>
      </c>
      <c r="BK328" s="2105"/>
      <c r="BL328" s="945" t="s">
        <v>251</v>
      </c>
      <c r="BM328" s="2105"/>
      <c r="BN328" s="2105"/>
      <c r="BO328" s="2105"/>
      <c r="BP328" s="2105"/>
      <c r="BQ328" s="945" t="s">
        <v>251</v>
      </c>
      <c r="BR328" s="2105"/>
      <c r="BS328" s="2105"/>
      <c r="BT328" s="2105"/>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8.75"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8.75"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8.75"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8.75"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8.75"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8.75"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8.75"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8.75"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8.75"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8.75"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8.75"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8.75"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8.75"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8.75"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8.75"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8.75"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35"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208" t="s">
        <v>1773</v>
      </c>
      <c r="BJ346" s="2208"/>
      <c r="BK346" s="2208"/>
      <c r="BL346" s="2208"/>
      <c r="BM346" s="2208"/>
      <c r="BN346" s="2208"/>
      <c r="BO346" s="2208"/>
      <c r="BP346" s="2208"/>
      <c r="BQ346" s="2208"/>
      <c r="BR346" s="2208"/>
      <c r="BS346" s="2208"/>
      <c r="BT346" s="2208"/>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8.75"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8.75"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8.75"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8.75"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8.75"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8.75"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8.75"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8.75"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8.75"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8.75"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25">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25">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8.75" hidden="1" thickBot="1" x14ac:dyDescent="0.3">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25">
      <c r="BD365" s="67">
        <v>0</v>
      </c>
      <c r="BI365" s="2098" t="s">
        <v>58</v>
      </c>
      <c r="BJ365" s="941"/>
      <c r="BK365" s="2098" t="s">
        <v>279</v>
      </c>
      <c r="BL365" s="941"/>
      <c r="BM365" s="2098" t="s">
        <v>233</v>
      </c>
      <c r="BN365" s="2098" t="s">
        <v>233</v>
      </c>
      <c r="BO365" s="2098" t="s">
        <v>240</v>
      </c>
      <c r="BP365" s="2098" t="s">
        <v>282</v>
      </c>
      <c r="BQ365" s="941"/>
      <c r="BR365" s="2098" t="s">
        <v>233</v>
      </c>
      <c r="BS365" s="2098" t="s">
        <v>233</v>
      </c>
      <c r="BT365" s="2098"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75" hidden="1" thickBot="1" x14ac:dyDescent="0.3">
      <c r="BI366" s="2099"/>
      <c r="BJ366" s="942" t="s">
        <v>253</v>
      </c>
      <c r="BK366" s="2099"/>
      <c r="BL366" s="942" t="s">
        <v>251</v>
      </c>
      <c r="BM366" s="2099"/>
      <c r="BN366" s="2099"/>
      <c r="BO366" s="2099"/>
      <c r="BP366" s="2099"/>
      <c r="BQ366" s="942" t="s">
        <v>251</v>
      </c>
      <c r="BR366" s="2099"/>
      <c r="BS366" s="2099"/>
      <c r="BT366" s="2099"/>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39" hidden="1" thickBot="1" x14ac:dyDescent="0.3">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39" hidden="1" thickBot="1" x14ac:dyDescent="0.3">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1.75" hidden="1" thickBot="1" x14ac:dyDescent="0.3">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4.5" hidden="1" thickBot="1" x14ac:dyDescent="0.3">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4.5" hidden="1" thickBot="1" x14ac:dyDescent="0.3">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6.25" hidden="1" thickBot="1" x14ac:dyDescent="0.3">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26.25" hidden="1" thickBot="1" x14ac:dyDescent="0.3">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25">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75" hidden="1" thickBot="1" x14ac:dyDescent="0.3">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25">
      <c r="BI376" s="2098" t="s">
        <v>261</v>
      </c>
      <c r="BJ376" s="941"/>
      <c r="BK376" s="2098" t="s">
        <v>282</v>
      </c>
      <c r="BL376" s="941"/>
      <c r="BM376" s="2098" t="s">
        <v>233</v>
      </c>
      <c r="BN376" s="2098" t="s">
        <v>233</v>
      </c>
      <c r="BO376" s="2098"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75" hidden="1" thickBot="1" x14ac:dyDescent="0.3">
      <c r="BI377" s="2099"/>
      <c r="BJ377" s="942" t="s">
        <v>253</v>
      </c>
      <c r="BK377" s="2099"/>
      <c r="BL377" s="942" t="s">
        <v>251</v>
      </c>
      <c r="BM377" s="2099"/>
      <c r="BN377" s="2099"/>
      <c r="BO377" s="2099"/>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1.75" hidden="1" thickBot="1" x14ac:dyDescent="0.3">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39" hidden="1" thickBot="1" x14ac:dyDescent="0.3">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39" hidden="1" thickBot="1" x14ac:dyDescent="0.3">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1.75" hidden="1" thickBot="1" x14ac:dyDescent="0.3">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6.25" hidden="1" thickBot="1" x14ac:dyDescent="0.3">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39" hidden="1" thickBot="1" x14ac:dyDescent="0.3">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6.25" hidden="1" thickBot="1" x14ac:dyDescent="0.3">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75" hidden="1" thickBot="1" x14ac:dyDescent="0.3">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5" hidden="1" customHeight="1" x14ac:dyDescent="0.25">
      <c r="BI386" s="2102" t="s">
        <v>299</v>
      </c>
      <c r="BJ386" s="944"/>
      <c r="BK386" s="2104" t="s">
        <v>282</v>
      </c>
      <c r="BL386" s="944"/>
      <c r="BM386" s="2104" t="s">
        <v>233</v>
      </c>
      <c r="BN386" s="2104" t="s">
        <v>233</v>
      </c>
      <c r="BO386" s="2106"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25">
      <c r="BI387" s="2103"/>
      <c r="BJ387" s="945" t="s">
        <v>253</v>
      </c>
      <c r="BK387" s="2105"/>
      <c r="BL387" s="945" t="s">
        <v>251</v>
      </c>
      <c r="BM387" s="2105"/>
      <c r="BN387" s="2105"/>
      <c r="BO387" s="2107"/>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1" hidden="1" x14ac:dyDescent="0.25">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5" hidden="1" customHeight="1" x14ac:dyDescent="0.25">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1" hidden="1" x14ac:dyDescent="0.25">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350000000000001" hidden="1" customHeight="1" x14ac:dyDescent="0.25">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350000000000001" hidden="1" customHeight="1" x14ac:dyDescent="0.25">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350000000000001" hidden="1" customHeight="1" x14ac:dyDescent="0.25">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350000000000001" hidden="1" customHeight="1" x14ac:dyDescent="0.25">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350000000000001" hidden="1" customHeight="1" x14ac:dyDescent="0.25">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350000000000001" hidden="1" customHeight="1" x14ac:dyDescent="0.25">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350000000000001" hidden="1" customHeight="1" x14ac:dyDescent="0.25">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350000000000001" hidden="1" customHeight="1" x14ac:dyDescent="0.25">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350000000000001" hidden="1" customHeight="1" x14ac:dyDescent="0.25">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350000000000001" hidden="1" customHeight="1" x14ac:dyDescent="0.25">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1" hidden="1" x14ac:dyDescent="0.25">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1.75" hidden="1" thickBot="1" x14ac:dyDescent="0.3">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75" hidden="1" thickBot="1" x14ac:dyDescent="0.3">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25">
      <c r="BI404" s="2098" t="s">
        <v>300</v>
      </c>
      <c r="BJ404" s="941"/>
      <c r="BK404" s="2098" t="s">
        <v>302</v>
      </c>
      <c r="BL404" s="941"/>
      <c r="BM404" s="2098" t="s">
        <v>233</v>
      </c>
      <c r="BN404" s="2098" t="s">
        <v>233</v>
      </c>
      <c r="BO404" s="2098"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75" hidden="1" thickBot="1" x14ac:dyDescent="0.3">
      <c r="BI405" s="2099"/>
      <c r="BJ405" s="942" t="s">
        <v>253</v>
      </c>
      <c r="BK405" s="2099"/>
      <c r="BL405" s="942" t="s">
        <v>251</v>
      </c>
      <c r="BM405" s="2099"/>
      <c r="BN405" s="2099"/>
      <c r="BO405" s="2099"/>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6.25" hidden="1" thickBot="1" x14ac:dyDescent="0.3">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39" hidden="1" thickBot="1" x14ac:dyDescent="0.3">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39" hidden="1" thickBot="1" x14ac:dyDescent="0.3">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39" hidden="1" thickBot="1" x14ac:dyDescent="0.3">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39" hidden="1" thickBot="1" x14ac:dyDescent="0.3">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6.25" hidden="1" thickBot="1" x14ac:dyDescent="0.3">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6.25" hidden="1" thickBot="1" x14ac:dyDescent="0.3">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6.25" hidden="1" thickBot="1" x14ac:dyDescent="0.3">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6.25" hidden="1" thickBot="1" x14ac:dyDescent="0.3">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6.25" hidden="1" thickBot="1" x14ac:dyDescent="0.3">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6.25" hidden="1" thickBot="1" x14ac:dyDescent="0.3">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6.25" hidden="1" thickBot="1" x14ac:dyDescent="0.3">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6.25" hidden="1" thickBot="1" x14ac:dyDescent="0.3">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6.25" hidden="1" thickBot="1" x14ac:dyDescent="0.3">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6.25" hidden="1" thickBot="1" x14ac:dyDescent="0.3">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6.25" hidden="1" thickBot="1" x14ac:dyDescent="0.3">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6.25" hidden="1" thickBot="1" x14ac:dyDescent="0.3">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6.25" hidden="1" thickBot="1" x14ac:dyDescent="0.3">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6.25" hidden="1" thickBot="1" x14ac:dyDescent="0.3">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6.25" hidden="1" thickBot="1" x14ac:dyDescent="0.3">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6.25" hidden="1" thickBot="1" x14ac:dyDescent="0.3">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6.25" hidden="1" thickBot="1" x14ac:dyDescent="0.3">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6.25" hidden="1" thickBot="1" x14ac:dyDescent="0.3">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6.25" hidden="1" thickBot="1" x14ac:dyDescent="0.3">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6.25" hidden="1" thickBot="1" x14ac:dyDescent="0.3">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39" hidden="1" thickBot="1" x14ac:dyDescent="0.3">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6.25" hidden="1" thickBot="1" x14ac:dyDescent="0.3">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6.25" hidden="1" thickBot="1" x14ac:dyDescent="0.3">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6.25" hidden="1" thickBot="1" x14ac:dyDescent="0.3">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6.25" hidden="1" thickBot="1" x14ac:dyDescent="0.3">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25">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25">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75" hidden="1" thickBot="1" x14ac:dyDescent="0.3">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25">
      <c r="BI439" s="2098" t="s">
        <v>301</v>
      </c>
      <c r="BJ439" s="941"/>
      <c r="BK439" s="2098" t="s">
        <v>302</v>
      </c>
      <c r="BL439" s="941"/>
      <c r="BM439" s="2098" t="s">
        <v>233</v>
      </c>
      <c r="BN439" s="2098" t="s">
        <v>233</v>
      </c>
      <c r="BO439" s="2098"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75" hidden="1" thickBot="1" x14ac:dyDescent="0.3">
      <c r="BI440" s="2099"/>
      <c r="BJ440" s="942" t="s">
        <v>253</v>
      </c>
      <c r="BK440" s="2099"/>
      <c r="BL440" s="942" t="s">
        <v>251</v>
      </c>
      <c r="BM440" s="2099"/>
      <c r="BN440" s="2099"/>
      <c r="BO440" s="2099"/>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25">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25">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25">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25">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25">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25">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75" hidden="1" thickBot="1" x14ac:dyDescent="0.3">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75" hidden="1" thickBot="1" x14ac:dyDescent="0.3">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75" hidden="1" thickBot="1" x14ac:dyDescent="0.3">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75" hidden="1" thickBot="1" x14ac:dyDescent="0.3">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75" hidden="1" thickBot="1" x14ac:dyDescent="0.3">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75" hidden="1" thickBot="1" x14ac:dyDescent="0.3">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75" hidden="1" thickBot="1" x14ac:dyDescent="0.3">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75" hidden="1" thickBot="1" x14ac:dyDescent="0.3">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75" hidden="1" thickBot="1" x14ac:dyDescent="0.3">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75" hidden="1" thickBot="1" x14ac:dyDescent="0.3">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75" hidden="1" thickBot="1" x14ac:dyDescent="0.3">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75" hidden="1" thickBot="1" x14ac:dyDescent="0.3">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75" hidden="1" thickBot="1" x14ac:dyDescent="0.3">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75" hidden="1" thickBot="1" x14ac:dyDescent="0.3">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25">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25">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75" hidden="1" thickBot="1" x14ac:dyDescent="0.3">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75" hidden="1" thickBot="1" x14ac:dyDescent="0.3">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75" hidden="1" thickBot="1" x14ac:dyDescent="0.3">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75" hidden="1" thickBot="1" x14ac:dyDescent="0.3">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75" hidden="1" thickBot="1" x14ac:dyDescent="0.3">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75" hidden="1" thickBot="1" x14ac:dyDescent="0.3">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75" hidden="1" thickBot="1" x14ac:dyDescent="0.3">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75" hidden="1" thickBot="1" x14ac:dyDescent="0.3">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75" thickBot="1" x14ac:dyDescent="0.3">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75" thickBot="1" x14ac:dyDescent="0.3">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25">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25">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25">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25">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25">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25">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25">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25">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25">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25">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25">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25">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25">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25">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25">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25">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25">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25">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25">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25">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25">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25">
      <c r="BI505" s="636">
        <v>0</v>
      </c>
      <c r="BJ505" s="637">
        <v>0</v>
      </c>
      <c r="BK505" s="637">
        <v>0</v>
      </c>
      <c r="BL505" s="637">
        <v>0</v>
      </c>
      <c r="BM505" s="102">
        <v>0</v>
      </c>
      <c r="BN505" s="102">
        <v>0</v>
      </c>
      <c r="BO505" s="102">
        <v>0</v>
      </c>
      <c r="BP505" s="637"/>
      <c r="CO505" s="88"/>
      <c r="CP505" s="88"/>
      <c r="CQ505" s="88"/>
    </row>
    <row r="506" spans="22:95" s="65" customFormat="1" x14ac:dyDescent="0.25">
      <c r="BI506" s="636"/>
      <c r="BJ506" s="637"/>
      <c r="BK506" s="637"/>
      <c r="BL506" s="637"/>
      <c r="BM506" s="102"/>
      <c r="BN506" s="102"/>
      <c r="BO506" s="102"/>
      <c r="BP506" s="637"/>
      <c r="CO506" s="88"/>
      <c r="CP506" s="88"/>
      <c r="CQ506" s="88"/>
    </row>
    <row r="507" spans="22:95" s="65" customFormat="1" ht="15" customHeight="1" x14ac:dyDescent="0.25">
      <c r="BI507" s="636" t="s">
        <v>232</v>
      </c>
      <c r="BJ507" s="637"/>
      <c r="BK507" s="637" t="s">
        <v>267</v>
      </c>
      <c r="BL507" s="637"/>
      <c r="BM507" s="102" t="s">
        <v>233</v>
      </c>
      <c r="BN507" s="102" t="s">
        <v>233</v>
      </c>
      <c r="BO507" s="102" t="s">
        <v>240</v>
      </c>
      <c r="BP507" s="637"/>
      <c r="CO507" s="88"/>
      <c r="CP507" s="88"/>
      <c r="CQ507" s="88"/>
    </row>
    <row r="508" spans="22:95" s="65" customFormat="1" x14ac:dyDescent="0.25">
      <c r="BI508" s="636"/>
      <c r="BJ508" s="637" t="s">
        <v>253</v>
      </c>
      <c r="BK508" s="637"/>
      <c r="BL508" s="637" t="s">
        <v>251</v>
      </c>
      <c r="BM508" s="102"/>
      <c r="BN508" s="102"/>
      <c r="BO508" s="102"/>
      <c r="BP508" s="637"/>
      <c r="CO508" s="88"/>
      <c r="CP508" s="88"/>
      <c r="CQ508" s="88"/>
    </row>
    <row r="509" spans="22:95" s="65" customFormat="1" x14ac:dyDescent="0.25">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25">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25">
      <c r="BI511" s="636"/>
      <c r="BJ511" s="637"/>
      <c r="BK511" s="637"/>
      <c r="BL511" s="637"/>
      <c r="BM511" s="102"/>
      <c r="BN511" s="102"/>
      <c r="BO511" s="102"/>
      <c r="BP511" s="637"/>
      <c r="CO511" s="88"/>
      <c r="CP511" s="88"/>
      <c r="CQ511" s="88"/>
    </row>
    <row r="512" spans="22:95" s="65" customFormat="1" x14ac:dyDescent="0.25">
      <c r="BI512" s="636"/>
      <c r="BJ512" s="637"/>
      <c r="BK512" s="637"/>
      <c r="BL512" s="637"/>
      <c r="BM512" s="102"/>
      <c r="BN512" s="102"/>
      <c r="BO512" s="102"/>
      <c r="BP512" s="637"/>
      <c r="CO512" s="88"/>
      <c r="CP512" s="88"/>
      <c r="CQ512" s="88"/>
    </row>
    <row r="513" spans="61:179" s="65" customFormat="1" ht="15" customHeight="1" x14ac:dyDescent="0.25">
      <c r="BI513" s="636" t="s">
        <v>232</v>
      </c>
      <c r="BJ513" s="637"/>
      <c r="BK513" s="637" t="s">
        <v>267</v>
      </c>
      <c r="BL513" s="637"/>
      <c r="BM513" s="102" t="s">
        <v>233</v>
      </c>
      <c r="BN513" s="102" t="s">
        <v>233</v>
      </c>
      <c r="BO513" s="102" t="s">
        <v>240</v>
      </c>
      <c r="BP513" s="637"/>
      <c r="CO513" s="88"/>
      <c r="CP513" s="88"/>
      <c r="CQ513" s="88"/>
    </row>
    <row r="514" spans="61:179" s="65" customFormat="1" x14ac:dyDescent="0.25">
      <c r="BI514" s="636"/>
      <c r="BJ514" s="637" t="s">
        <v>253</v>
      </c>
      <c r="BK514" s="637"/>
      <c r="BL514" s="637" t="s">
        <v>251</v>
      </c>
      <c r="BM514" s="102"/>
      <c r="BN514" s="102"/>
      <c r="BO514" s="102"/>
      <c r="BP514" s="637"/>
      <c r="CO514" s="88"/>
      <c r="CP514" s="88"/>
      <c r="CQ514" s="88"/>
    </row>
    <row r="515" spans="61:179" s="65" customFormat="1" x14ac:dyDescent="0.25">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25">
      <c r="BI516" s="636"/>
      <c r="BJ516" s="637"/>
      <c r="BK516" s="637"/>
      <c r="BL516" s="637"/>
      <c r="BM516" s="102"/>
      <c r="BN516" s="102"/>
      <c r="BO516" s="102"/>
      <c r="BP516" s="637"/>
      <c r="CO516" s="88"/>
      <c r="CP516" s="88"/>
      <c r="CQ516" s="88"/>
    </row>
    <row r="517" spans="61:179" s="66" customFormat="1" x14ac:dyDescent="0.25">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 ref="BI404:BI405"/>
    <mergeCell ref="BK404:BK405"/>
    <mergeCell ref="BM404:BM405"/>
    <mergeCell ref="BN404:BN405"/>
    <mergeCell ref="BO404:BO405"/>
    <mergeCell ref="BI439:BI440"/>
    <mergeCell ref="BK439:BK440"/>
    <mergeCell ref="BM439:BM440"/>
    <mergeCell ref="BN439:BN440"/>
    <mergeCell ref="BO439:BO440"/>
    <mergeCell ref="BM365:BM366"/>
    <mergeCell ref="BN365:BN366"/>
    <mergeCell ref="BO365:BO366"/>
    <mergeCell ref="BP365:BP366"/>
    <mergeCell ref="BR365:BR366"/>
    <mergeCell ref="BS365:BS366"/>
    <mergeCell ref="BT365:BT366"/>
    <mergeCell ref="DD326:DD327"/>
    <mergeCell ref="DE326:DE327"/>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I305:BI306"/>
    <mergeCell ref="BJ305:BJ306"/>
    <mergeCell ref="BK305:BK306"/>
    <mergeCell ref="BM305:BM306"/>
    <mergeCell ref="BN305:BN306"/>
    <mergeCell ref="BO305:BO306"/>
    <mergeCell ref="BQ231:BQ232"/>
    <mergeCell ref="BS231:BS232"/>
    <mergeCell ref="BT231:BT232"/>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BF43:BF44"/>
    <mergeCell ref="BG43:BG44"/>
    <mergeCell ref="X44:Y44"/>
    <mergeCell ref="AE44:AF44"/>
    <mergeCell ref="AL44:AM44"/>
    <mergeCell ref="AS44:AT44"/>
    <mergeCell ref="AY44:AZ44"/>
    <mergeCell ref="B54:C54"/>
    <mergeCell ref="B63:C63"/>
    <mergeCell ref="AL43:AR43"/>
    <mergeCell ref="AS43:AX43"/>
    <mergeCell ref="AY43:BE43"/>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s>
  <dataValidations count="18">
    <dataValidation type="list" allowBlank="1" showInputMessage="1" showErrorMessage="1" sqref="C91:C94" xr:uid="{00000000-0002-0000-0800-000000000000}">
      <formula1>$BI$490:$BI$502</formula1>
    </dataValidation>
    <dataValidation type="list" allowBlank="1" showInputMessage="1" showErrorMessage="1" sqref="C97:C98" xr:uid="{00000000-0002-0000-0800-000001000000}">
      <formula1>$BI$515:$BI$516</formula1>
    </dataValidation>
    <dataValidation type="list" allowBlank="1" showInputMessage="1" showErrorMessage="1" sqref="C95:C96" xr:uid="{00000000-0002-0000-0800-000002000000}">
      <formula1>$BI$509:$BI$510</formula1>
    </dataValidation>
    <dataValidation type="list" allowBlank="1" showInputMessage="1" showErrorMessage="1" sqref="C104" xr:uid="{00000000-0002-0000-0800-000003000000}">
      <formula1>$BI$503:$BI$504</formula1>
    </dataValidation>
    <dataValidation type="list" allowBlank="1" showInputMessage="1" showErrorMessage="1" sqref="C64:C66" xr:uid="{00000000-0002-0000-0800-000004000000}">
      <formula1>$BI$367:$BI$373</formula1>
    </dataValidation>
    <dataValidation type="list" allowBlank="1" showInputMessage="1" showErrorMessage="1" sqref="C68:C70" xr:uid="{00000000-0002-0000-0800-000005000000}">
      <formula1>$BI$378:$BI$381</formula1>
    </dataValidation>
    <dataValidation type="list" allowBlank="1" showInputMessage="1" showErrorMessage="1" sqref="C72:C74" xr:uid="{00000000-0002-0000-0800-000006000000}">
      <formula1>$BI$382:$BI$384</formula1>
    </dataValidation>
    <dataValidation type="list" allowBlank="1" showInputMessage="1" showErrorMessage="1" sqref="C35" xr:uid="{00000000-0002-0000-0800-000007000000}">
      <formula1>$BI$216</formula1>
    </dataValidation>
    <dataValidation type="list" allowBlank="1" showInputMessage="1" showErrorMessage="1" sqref="C36" xr:uid="{00000000-0002-0000-0800-000008000000}">
      <formula1>$BI$217</formula1>
    </dataValidation>
    <dataValidation type="list" allowBlank="1" showInputMessage="1" showErrorMessage="1" sqref="C17:C20" xr:uid="{00000000-0002-0000-0800-000009000000}">
      <formula1>$BI$123:$BI$147</formula1>
    </dataValidation>
    <dataValidation type="list" allowBlank="1" showInputMessage="1" showErrorMessage="1" sqref="C21:C24" xr:uid="{00000000-0002-0000-0800-00000A000000}">
      <formula1>$BI$152:$BI$164</formula1>
    </dataValidation>
    <dataValidation type="list" allowBlank="1" showInputMessage="1" showErrorMessage="1" sqref="C25:C27" xr:uid="{00000000-0002-0000-0800-00000B000000}">
      <formula1>$BI$169:$BI$186</formula1>
    </dataValidation>
    <dataValidation type="list" allowBlank="1" showInputMessage="1" showErrorMessage="1" sqref="C29:C34" xr:uid="{00000000-0002-0000-0800-00000C000000}">
      <formula1>$BI$190:$BI$211</formula1>
    </dataValidation>
    <dataValidation type="list" allowBlank="1" showInputMessage="1" showErrorMessage="1" sqref="C37:C38" xr:uid="{00000000-0002-0000-0800-00000D000000}">
      <formula1>$BI$222:$BI$223</formula1>
    </dataValidation>
    <dataValidation type="list" allowBlank="1" showInputMessage="1" showErrorMessage="1" sqref="C45" xr:uid="{00000000-0002-0000-0800-00000E000000}">
      <formula1>$BI$235</formula1>
    </dataValidation>
    <dataValidation type="list" allowBlank="1" showInputMessage="1" showErrorMessage="1" sqref="C53 C46" xr:uid="{00000000-0002-0000-0800-00000F000000}">
      <formula1>$BI$307:$BI$321</formula1>
    </dataValidation>
    <dataValidation type="list" allowBlank="1" showInputMessage="1" showErrorMessage="1" sqref="C47:C52" xr:uid="{00000000-0002-0000-0800-000010000000}">
      <formula1>$BI$305:$BI$319</formula1>
    </dataValidation>
    <dataValidation type="list" allowBlank="1" showInputMessage="1" showErrorMessage="1" sqref="C55:C62" xr:uid="{00000000-0002-0000-0800-000011000000}">
      <formula1>$BI$329:$BI$345</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2" r:id="rId1" xr:uid="{00000000-0004-0000-0800-000007000000}"/>
    <hyperlink ref="BO208" r:id="rId2" xr:uid="{00000000-0004-0000-0800-000008000000}"/>
    <hyperlink ref="Q90" location="'INSTRUCCIONES INCERTIDUMBRE'!C21" display="TOTAL" xr:uid="{00000000-0004-0000-0800-000009000000}"/>
    <hyperlink ref="R90" location="'INSTRUCCIONES INCERTIDUMBRE'!C22" display="No. DATOS" xr:uid="{00000000-0004-0000-0800-00000A000000}"/>
    <hyperlink ref="S90" location="'INSTRUCCIONES INCERTIDUMBRE'!C23" display="PROMEDIO" xr:uid="{00000000-0004-0000-0800-00000B000000}"/>
    <hyperlink ref="T90" location="'INSTRUCCIONES INCERTIDUMBRE'!C24" display="DESVIACION ESTÁNDAR" xr:uid="{00000000-0004-0000-0800-00000C000000}"/>
    <hyperlink ref="U90" location="'INSTRUCCIONES INCERTIDUMBRE'!C25" display="FACTOR T" xr:uid="{00000000-0004-0000-0800-00000D000000}"/>
    <hyperlink ref="W90" location="'INSTRUCCIONES INCERTIDUMBRE'!C26" display="INCERTIDUMBRE" xr:uid="{00000000-0004-0000-0800-00000E000000}"/>
    <hyperlink ref="Q103" location="'INSTRUCCIONES INCERTIDUMBRE'!C21" display="TOTAL" xr:uid="{00000000-0004-0000-0800-00000F000000}"/>
    <hyperlink ref="R103" location="'INSTRUCCIONES INCERTIDUMBRE'!C22" display="No. DATOS" xr:uid="{00000000-0004-0000-0800-000010000000}"/>
    <hyperlink ref="S103" location="'INSTRUCCIONES INCERTIDUMBRE'!C23" display="PROMEDIO" xr:uid="{00000000-0004-0000-0800-000011000000}"/>
    <hyperlink ref="T103" location="'INSTRUCCIONES INCERTIDUMBRE'!C24" display="DESVIACION ESTÁNDAR" xr:uid="{00000000-0004-0000-0800-000012000000}"/>
    <hyperlink ref="U103" location="'INSTRUCCIONES INCERTIDUMBRE'!C25" display="FACTOR T" xr:uid="{00000000-0004-0000-0800-000013000000}"/>
    <hyperlink ref="W103"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FRANCY MONJE</cp:lastModifiedBy>
  <cp:lastPrinted>2014-10-02T16:38:53Z</cp:lastPrinted>
  <dcterms:created xsi:type="dcterms:W3CDTF">2014-09-25T21:24:30Z</dcterms:created>
  <dcterms:modified xsi:type="dcterms:W3CDTF">2021-09-09T20:05:50Z</dcterms:modified>
</cp:coreProperties>
</file>